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30" windowWidth="9135" windowHeight="4365"/>
  </bookViews>
  <sheets>
    <sheet name="ORÇ RES" sheetId="1" r:id="rId1"/>
    <sheet name="CRONFF RES" sheetId="2" r:id="rId2"/>
  </sheets>
  <definedNames>
    <definedName name="_xlnm.Print_Titles" localSheetId="0">'ORÇ RES'!$1:$8</definedName>
  </definedNames>
  <calcPr calcId="124519" fullCalcOnLoad="1"/>
</workbook>
</file>

<file path=xl/calcChain.xml><?xml version="1.0" encoding="utf-8"?>
<calcChain xmlns="http://schemas.openxmlformats.org/spreadsheetml/2006/main">
  <c r="H27" i="1"/>
  <c r="I27"/>
  <c r="H29"/>
  <c r="I29"/>
  <c r="H28"/>
  <c r="I28"/>
  <c r="H26"/>
  <c r="I26"/>
  <c r="H22"/>
  <c r="I22"/>
  <c r="H16"/>
  <c r="I16"/>
  <c r="H15"/>
  <c r="I15"/>
  <c r="H17"/>
  <c r="I17"/>
  <c r="H18"/>
  <c r="I18"/>
  <c r="H21"/>
  <c r="I21"/>
  <c r="H23"/>
  <c r="I23"/>
  <c r="H24"/>
  <c r="I24"/>
  <c r="H25"/>
  <c r="I25"/>
  <c r="H30"/>
  <c r="I30"/>
  <c r="H31"/>
  <c r="I31"/>
  <c r="H32"/>
  <c r="I32"/>
  <c r="H33"/>
  <c r="I33"/>
  <c r="H14"/>
  <c r="I14"/>
  <c r="H13"/>
  <c r="I13"/>
  <c r="H49"/>
  <c r="I49"/>
  <c r="H48"/>
  <c r="I48"/>
  <c r="H47"/>
  <c r="I47"/>
  <c r="H46"/>
  <c r="I46"/>
  <c r="H45"/>
  <c r="I45"/>
  <c r="H44"/>
  <c r="I44"/>
  <c r="H43"/>
  <c r="I43"/>
  <c r="H42"/>
  <c r="I42"/>
  <c r="H41"/>
  <c r="I41"/>
  <c r="H40"/>
  <c r="I40"/>
  <c r="H39"/>
  <c r="I39"/>
  <c r="H38"/>
  <c r="I38"/>
  <c r="H37"/>
  <c r="I37"/>
  <c r="H36"/>
  <c r="I36"/>
  <c r="H13" i="2"/>
  <c r="J13"/>
  <c r="J14"/>
  <c r="H14"/>
  <c r="L14"/>
  <c r="F15"/>
  <c r="H15"/>
  <c r="J15"/>
  <c r="F16"/>
  <c r="L17"/>
  <c r="N18"/>
  <c r="N19"/>
  <c r="N20"/>
  <c r="N21"/>
  <c r="N22"/>
  <c r="N23"/>
  <c r="N24"/>
  <c r="N25"/>
  <c r="N26"/>
  <c r="F12"/>
  <c r="H12"/>
  <c r="K28"/>
  <c r="G28"/>
  <c r="G29"/>
  <c r="I29"/>
  <c r="I28"/>
  <c r="M28"/>
  <c r="L26"/>
  <c r="L25"/>
  <c r="L24"/>
  <c r="L23"/>
  <c r="L22"/>
  <c r="L21"/>
  <c r="L20"/>
  <c r="L19"/>
  <c r="L18"/>
  <c r="L16"/>
  <c r="L15"/>
  <c r="L13"/>
  <c r="L12"/>
  <c r="J26"/>
  <c r="J25"/>
  <c r="J24"/>
  <c r="J23"/>
  <c r="J22"/>
  <c r="J21"/>
  <c r="J20"/>
  <c r="J19"/>
  <c r="J18"/>
  <c r="J17"/>
  <c r="J16"/>
  <c r="J12"/>
  <c r="H26"/>
  <c r="H25"/>
  <c r="H24"/>
  <c r="H23"/>
  <c r="H22"/>
  <c r="H21"/>
  <c r="H20"/>
  <c r="H19"/>
  <c r="H18"/>
  <c r="H17"/>
  <c r="H16"/>
  <c r="F17"/>
  <c r="F18"/>
  <c r="F19"/>
  <c r="F20"/>
  <c r="F21"/>
  <c r="F22"/>
  <c r="F23"/>
  <c r="F24"/>
  <c r="F25"/>
  <c r="F26"/>
  <c r="F13"/>
  <c r="F14"/>
  <c r="E15"/>
  <c r="N15" s="1"/>
  <c r="E16"/>
  <c r="N16"/>
  <c r="E17"/>
  <c r="N17"/>
  <c r="E14"/>
  <c r="E13"/>
  <c r="N13" s="1"/>
  <c r="E12"/>
  <c r="N12" s="1"/>
  <c r="K29"/>
  <c r="M29"/>
  <c r="I19" i="1"/>
  <c r="N14" i="2"/>
  <c r="I34" i="1"/>
  <c r="I50"/>
  <c r="I51"/>
  <c r="E29" i="2" l="1"/>
  <c r="D19" l="1"/>
  <c r="D26"/>
  <c r="D17"/>
  <c r="D22"/>
  <c r="D24"/>
  <c r="D15"/>
  <c r="D14"/>
  <c r="F29"/>
  <c r="D21"/>
  <c r="J29"/>
  <c r="D25"/>
  <c r="D20"/>
  <c r="D23"/>
  <c r="D18"/>
  <c r="L29"/>
  <c r="H29"/>
  <c r="D16"/>
  <c r="D13"/>
  <c r="D12"/>
  <c r="F28" l="1"/>
  <c r="D29"/>
  <c r="H28"/>
  <c r="L28"/>
  <c r="J28"/>
</calcChain>
</file>

<file path=xl/sharedStrings.xml><?xml version="1.0" encoding="utf-8"?>
<sst xmlns="http://schemas.openxmlformats.org/spreadsheetml/2006/main" count="200" uniqueCount="159">
  <si>
    <t>EMPREENDIMENTO: .................................</t>
  </si>
  <si>
    <t>MODALIDADE:</t>
  </si>
  <si>
    <t>VALOR: R$</t>
  </si>
  <si>
    <t>PROPONENTE: Município de ......................................</t>
  </si>
  <si>
    <t>EXECUTOR: Prefeitura Municipal de ....................................</t>
  </si>
  <si>
    <t>Item</t>
  </si>
  <si>
    <t>DISCRIMINAÇÃO DE SERVIÇOS</t>
  </si>
  <si>
    <t>Unid</t>
  </si>
  <si>
    <t>1.0</t>
  </si>
  <si>
    <t>SERVIÇOS TOPOGRÁFICOS</t>
  </si>
  <si>
    <t>2.0</t>
  </si>
  <si>
    <t>MOVIMENTO DE TERRA</t>
  </si>
  <si>
    <t>3.0</t>
  </si>
  <si>
    <t>TUBULAÇÃO</t>
  </si>
  <si>
    <t>4.0</t>
  </si>
  <si>
    <t>POÇOS DE VISITA</t>
  </si>
  <si>
    <t>5.0</t>
  </si>
  <si>
    <t>LIGAÇÕES DOMICILIARES</t>
  </si>
  <si>
    <t>6.0</t>
  </si>
  <si>
    <t>OUTROS</t>
  </si>
  <si>
    <t>TOTAL GERAL</t>
  </si>
  <si>
    <t>Data: _____/____/____</t>
  </si>
  <si>
    <t>____________________________</t>
  </si>
  <si>
    <t>_________________________</t>
  </si>
  <si>
    <t>CONCEDENTE: Ministério do Orçamento e Gestão</t>
  </si>
  <si>
    <t>CRONOGRAMA FÍSICO FINANCEIRO</t>
  </si>
  <si>
    <t>(    ) GLOBAL          (  X  ) INDIVIDUAL</t>
  </si>
  <si>
    <t>TIPO DE SERVIÇO: Rede de Esgotamento Sanitário</t>
  </si>
  <si>
    <t>DISCRIMINAÇÃO DOS SERVIÇOS</t>
  </si>
  <si>
    <t>Peso</t>
  </si>
  <si>
    <t xml:space="preserve">Valor das Obras </t>
  </si>
  <si>
    <t>MESES</t>
  </si>
  <si>
    <t>%</t>
  </si>
  <si>
    <t>e Serviços</t>
  </si>
  <si>
    <t>Mês 1</t>
  </si>
  <si>
    <t>Mês 2</t>
  </si>
  <si>
    <t>Mês 3</t>
  </si>
  <si>
    <t>Mês 4</t>
  </si>
  <si>
    <t>(R$)</t>
  </si>
  <si>
    <t>R$</t>
  </si>
  <si>
    <t>TO-</t>
  </si>
  <si>
    <t>SIMPLES</t>
  </si>
  <si>
    <t>TAL</t>
  </si>
  <si>
    <t>ACUMULADO</t>
  </si>
  <si>
    <t>Responsável Técnico</t>
  </si>
  <si>
    <t>Prefeitura</t>
  </si>
  <si>
    <r>
      <t xml:space="preserve">PROGRAMA: </t>
    </r>
    <r>
      <rPr>
        <b/>
        <sz val="10"/>
        <rFont val="Arial"/>
      </rPr>
      <t>MORAR MELHOR</t>
    </r>
  </si>
  <si>
    <t>Marcelo Vaz Leal</t>
  </si>
  <si>
    <t>Engº Civil - CREA 85578-D</t>
  </si>
  <si>
    <t>Unitário</t>
  </si>
  <si>
    <t xml:space="preserve">Total </t>
  </si>
  <si>
    <t>Preços (R$)</t>
  </si>
  <si>
    <t>Quant.</t>
  </si>
  <si>
    <t>SINAPI</t>
  </si>
  <si>
    <t>Município: Candiota/RS</t>
  </si>
  <si>
    <t>Referência de preço</t>
  </si>
  <si>
    <t>1.1</t>
  </si>
  <si>
    <t>1.2</t>
  </si>
  <si>
    <t>PLANILHA DE ORÇAMENTO</t>
  </si>
  <si>
    <t>M3</t>
  </si>
  <si>
    <t>26298-5-N</t>
  </si>
  <si>
    <t>ESC.MECÂNICA DE SOLO ATÉ 1,50m</t>
  </si>
  <si>
    <t>BDI=</t>
  </si>
  <si>
    <t>Preço C/BDI</t>
  </si>
  <si>
    <t>Preço S/BDI</t>
  </si>
  <si>
    <t>2.1</t>
  </si>
  <si>
    <t>2.2</t>
  </si>
  <si>
    <t>2.3</t>
  </si>
  <si>
    <t>2.4</t>
  </si>
  <si>
    <t>UNID.</t>
  </si>
  <si>
    <t>M2</t>
  </si>
  <si>
    <t>74164-1-R</t>
  </si>
  <si>
    <t>73936-11-R</t>
  </si>
  <si>
    <t>74138-4-R</t>
  </si>
  <si>
    <t>ARMACAO ACO CA-50/CA-60 P/FUNDACAO DIRETA</t>
  </si>
  <si>
    <t>68624-2-N</t>
  </si>
  <si>
    <t>KG</t>
  </si>
  <si>
    <t>SUB-TOTAL - BASE PARA IMPLANTAÇÃO DE ETA</t>
  </si>
  <si>
    <t>Sinapi Porto Alegre - 09/2012</t>
  </si>
  <si>
    <t>5970-0-R</t>
  </si>
  <si>
    <t>3.1</t>
  </si>
  <si>
    <t>3.2</t>
  </si>
  <si>
    <t>3.3</t>
  </si>
  <si>
    <t>3.4</t>
  </si>
  <si>
    <t>RESERVATÓRIO METÁLICO DE  ÁGUA TRATADA 530M³</t>
  </si>
  <si>
    <t xml:space="preserve">BASE PARA RESERVATÓRIO METÁLICO DE ÁGUA TRATADA 530M³ </t>
  </si>
  <si>
    <t>CJ</t>
  </si>
  <si>
    <t>PÇ</t>
  </si>
  <si>
    <t>PAC - FUNASA</t>
  </si>
  <si>
    <t>CONCRETO 1:4:8, CONCRETO MAGRO, C/ BRITA 1 E 2, C/BET</t>
  </si>
  <si>
    <t>CONCRETO USINADO BOMBEADO FCK=30MPA, INCLUSIVE COLOCACAO</t>
  </si>
  <si>
    <t>BARRACAO PARA DEPOSITO EM TABUAS DE MADEIRA, COBERTURA E</t>
  </si>
  <si>
    <t xml:space="preserve">INSTAL/LIGACAO PROVISORIA ELETRICA BAIXA TENSAO P/CANT OBRA </t>
  </si>
  <si>
    <t>73960-1-R</t>
  </si>
  <si>
    <t>PLACA DE OBRA EM CHAPA DE ACO GALVANIZADO</t>
  </si>
  <si>
    <t>74209-1-R</t>
  </si>
  <si>
    <t>SERVIÇOS INICIAIS</t>
  </si>
  <si>
    <t>LIMPEZA DE TERRENO - ROCADA DENSA (COM PEQUENOS ARBUSTOS)</t>
  </si>
  <si>
    <t>73822-1-R</t>
  </si>
  <si>
    <t>LOCACAO DA OBRA, COM USO DE EQUIPAMENTOS TOPOGRAFICOS, INCLUSIVE TOP</t>
  </si>
  <si>
    <t>73686-0-R</t>
  </si>
  <si>
    <t>2.5</t>
  </si>
  <si>
    <t>2.6</t>
  </si>
  <si>
    <t>2.7</t>
  </si>
  <si>
    <t>GRAUTEAMENTO</t>
  </si>
  <si>
    <t>IMPERMEABILIZACAO DE LAJE COM EMULSAO ACRILICA SOBRE CIMENTO CRIST</t>
  </si>
  <si>
    <t>73762-2-R</t>
  </si>
  <si>
    <t xml:space="preserve">FORMA PINHO 3A P/CONCRETO EM FUNDACAO S/REAPROVEITAMENTO </t>
  </si>
  <si>
    <t>68577-4-N</t>
  </si>
  <si>
    <t>SUB-TOTAL - INSTALAÇÃO DA OBRA</t>
  </si>
  <si>
    <t>2.8</t>
  </si>
  <si>
    <t>2.9</t>
  </si>
  <si>
    <t>3.5</t>
  </si>
  <si>
    <t>3.6</t>
  </si>
  <si>
    <t>3.7</t>
  </si>
  <si>
    <t>3.8</t>
  </si>
  <si>
    <r>
      <t xml:space="preserve">RESERVATÓRIO METÁLICO 530m³ </t>
    </r>
    <r>
      <rPr>
        <sz val="10"/>
        <rFont val="Calibri"/>
        <family val="2"/>
      </rPr>
      <t>Ø</t>
    </r>
    <r>
      <rPr>
        <sz val="10"/>
        <rFont val="Arial"/>
        <family val="2"/>
      </rPr>
      <t>9,65m H=8,10m</t>
    </r>
  </si>
  <si>
    <t>VALVULA BORBOLETA C/ BOIA DN200 FD FF</t>
  </si>
  <si>
    <t>TUBO DN200 FF L=6800mm</t>
  </si>
  <si>
    <t>REGISTRO DE GAVETA DN200 FD FF</t>
  </si>
  <si>
    <t>CURVA 90º  DN 200mm FF</t>
  </si>
  <si>
    <t>CURVA 90º  DN 300mm FF</t>
  </si>
  <si>
    <t>TUBO DN300 FF L=6,80m</t>
  </si>
  <si>
    <t>TE DN300 X 100mm FFF</t>
  </si>
  <si>
    <t>REGISTRO CHATO DN 100mm FD FF</t>
  </si>
  <si>
    <t>TOCO DN 300mm FP L=2,95m</t>
  </si>
  <si>
    <t>TOCO DN 300mm FP L=7,50m</t>
  </si>
  <si>
    <t>JUNTA DE DESMONTAGEM DN 200mm</t>
  </si>
  <si>
    <t>TUBO DN200 FF L=1,50m</t>
  </si>
  <si>
    <t>TUBO DN200 FF L=5,00m</t>
  </si>
  <si>
    <t>SUB-TOTAL - RESERVATÓRIO METÁLICO DE  ÁGUA TRATADA 530M³</t>
  </si>
  <si>
    <t>Obra: IMPLANTAÇÃO DE RESERVATÓRIOS DE ÁGUA TRATADA</t>
  </si>
  <si>
    <t>Local: DARIO LASSANCE E VILA RESIDENCIAL</t>
  </si>
  <si>
    <t>3.9</t>
  </si>
  <si>
    <t>3.10</t>
  </si>
  <si>
    <t>3.11</t>
  </si>
  <si>
    <t>3.12</t>
  </si>
  <si>
    <t>3.13</t>
  </si>
  <si>
    <t>3.14</t>
  </si>
  <si>
    <t>1.3</t>
  </si>
  <si>
    <t>1.4</t>
  </si>
  <si>
    <t>1.5</t>
  </si>
  <si>
    <t>LIGACAO PROVISORIA AGUA - 20400</t>
  </si>
  <si>
    <t>68332-0-N</t>
  </si>
  <si>
    <t>LASTRO DE BRITA E=5CM</t>
  </si>
  <si>
    <t>5616-0-N</t>
  </si>
  <si>
    <t xml:space="preserve">ALVENARIA DE TIJOLO MACICO COMUM (E=20CM) ASSENTES C/ARG DE CIMENTO </t>
  </si>
  <si>
    <t>2.10</t>
  </si>
  <si>
    <t>5975-0-R</t>
  </si>
  <si>
    <t>7400-1-R</t>
  </si>
  <si>
    <t>CHAPISCO EM TETOS TRACO 1:3 (CIMENTO E AREIA), ESPESSURA 0,5CM</t>
  </si>
  <si>
    <t>REBOCO COM ARGAMASSA PRE-FABRICADA, ESPESSURA 0,5CM</t>
  </si>
  <si>
    <t>68459-2-N</t>
  </si>
  <si>
    <t xml:space="preserve">PINTURA ACRILICA INT./ EXT. EM PAREDES DE BLOCO DE CONCRETO LISO, INCL </t>
  </si>
  <si>
    <t>Data:  Março/2013</t>
  </si>
  <si>
    <t>2.11</t>
  </si>
  <si>
    <t>2.12</t>
  </si>
  <si>
    <t>EMBASAMENTO DE MATERIAL GRANULAR - RACHAO</t>
  </si>
  <si>
    <t>73817-2-R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</si>
</sst>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98" formatCode="0.00%;;"/>
  </numFmts>
  <fonts count="15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/>
    <xf numFmtId="49" fontId="0" fillId="0" borderId="0" xfId="0" applyNumberFormat="1" applyBorder="1" applyAlignment="1"/>
    <xf numFmtId="0" fontId="0" fillId="0" borderId="6" xfId="0" applyBorder="1" applyAlignment="1">
      <alignment horizontal="centerContinuous"/>
    </xf>
    <xf numFmtId="49" fontId="0" fillId="0" borderId="8" xfId="0" applyNumberFormat="1" applyBorder="1" applyAlignment="1">
      <alignment horizontal="centerContinuous"/>
    </xf>
    <xf numFmtId="49" fontId="0" fillId="0" borderId="8" xfId="0" applyNumberFormat="1" applyBorder="1"/>
    <xf numFmtId="2" fontId="0" fillId="0" borderId="3" xfId="0" applyNumberFormat="1" applyBorder="1"/>
    <xf numFmtId="171" fontId="2" fillId="0" borderId="3" xfId="1" applyBorder="1"/>
    <xf numFmtId="198" fontId="0" fillId="0" borderId="3" xfId="0" applyNumberFormat="1" applyBorder="1"/>
    <xf numFmtId="171" fontId="2" fillId="0" borderId="0" xfId="1" applyBorder="1"/>
    <xf numFmtId="171" fontId="2" fillId="0" borderId="5" xfId="1" applyBorder="1"/>
    <xf numFmtId="171" fontId="2" fillId="0" borderId="7" xfId="1" applyBorder="1"/>
    <xf numFmtId="171" fontId="0" fillId="0" borderId="0" xfId="1" applyFont="1"/>
    <xf numFmtId="171" fontId="1" fillId="0" borderId="0" xfId="1" applyFont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171" fontId="3" fillId="0" borderId="0" xfId="1" applyFont="1" applyBorder="1"/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quotePrefix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quotePrefix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171" fontId="2" fillId="0" borderId="3" xfId="1" applyBorder="1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center"/>
    </xf>
    <xf numFmtId="171" fontId="0" fillId="2" borderId="12" xfId="1" applyFont="1" applyFill="1" applyBorder="1"/>
    <xf numFmtId="171" fontId="5" fillId="2" borderId="13" xfId="1" applyFont="1" applyFill="1" applyBorder="1" applyAlignment="1">
      <alignment horizontal="centerContinuous"/>
    </xf>
    <xf numFmtId="0" fontId="0" fillId="2" borderId="14" xfId="0" applyFill="1" applyBorder="1"/>
    <xf numFmtId="0" fontId="9" fillId="0" borderId="0" xfId="0" applyFont="1" applyAlignment="1">
      <alignment horizontal="centerContinuous"/>
    </xf>
    <xf numFmtId="171" fontId="0" fillId="2" borderId="15" xfId="1" applyFont="1" applyFill="1" applyBorder="1"/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1" fontId="4" fillId="2" borderId="17" xfId="1" applyFont="1" applyFill="1" applyBorder="1"/>
    <xf numFmtId="0" fontId="11" fillId="0" borderId="0" xfId="0" applyFont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21" xfId="0" applyFont="1" applyFill="1" applyBorder="1"/>
    <xf numFmtId="0" fontId="0" fillId="2" borderId="21" xfId="0" applyFill="1" applyBorder="1"/>
    <xf numFmtId="0" fontId="5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0" fontId="12" fillId="0" borderId="0" xfId="0" applyNumberFormat="1" applyFont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/>
    <xf numFmtId="0" fontId="4" fillId="3" borderId="15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171" fontId="13" fillId="3" borderId="12" xfId="1" applyFont="1" applyFill="1" applyBorder="1"/>
    <xf numFmtId="171" fontId="13" fillId="3" borderId="15" xfId="1" applyFont="1" applyFill="1" applyBorder="1"/>
    <xf numFmtId="0" fontId="2" fillId="0" borderId="15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 applyProtection="1">
      <alignment horizontal="center" vertical="center"/>
    </xf>
    <xf numFmtId="0" fontId="0" fillId="3" borderId="18" xfId="0" applyFill="1" applyBorder="1" applyAlignment="1">
      <alignment horizontal="center"/>
    </xf>
    <xf numFmtId="171" fontId="13" fillId="3" borderId="18" xfId="1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5" fillId="2" borderId="2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1"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2924175</xdr:colOff>
      <xdr:row>0</xdr:row>
      <xdr:rowOff>0</xdr:rowOff>
    </xdr:from>
    <xdr:to>
      <xdr:col>3</xdr:col>
      <xdr:colOff>4581525</xdr:colOff>
      <xdr:row>1</xdr:row>
      <xdr:rowOff>0</xdr:rowOff>
    </xdr:to>
    <xdr:pic>
      <xdr:nvPicPr>
        <xdr:cNvPr id="1235" name="Picture 1" descr="Brasã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0"/>
          <a:ext cx="1657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D24" zoomScale="70" zoomScaleNormal="70" workbookViewId="0">
      <selection activeCell="K40" sqref="K40"/>
    </sheetView>
  </sheetViews>
  <sheetFormatPr defaultColWidth="11.42578125" defaultRowHeight="12.75"/>
  <cols>
    <col min="1" max="1" width="1.7109375" customWidth="1"/>
    <col min="2" max="2" width="6.85546875" customWidth="1"/>
    <col min="3" max="3" width="10.7109375" customWidth="1"/>
    <col min="4" max="4" width="80.7109375" customWidth="1"/>
    <col min="5" max="5" width="5.7109375" customWidth="1"/>
    <col min="6" max="6" width="10.7109375" customWidth="1"/>
    <col min="7" max="8" width="12.7109375" customWidth="1"/>
    <col min="9" max="9" width="15.7109375" style="24" customWidth="1"/>
  </cols>
  <sheetData>
    <row r="1" spans="1:9" ht="80.099999999999994" customHeight="1">
      <c r="B1" s="81"/>
      <c r="C1" s="81"/>
      <c r="D1" s="81"/>
      <c r="E1" s="81"/>
      <c r="F1" s="81"/>
      <c r="G1" s="81"/>
      <c r="H1" s="81"/>
      <c r="I1" s="81"/>
    </row>
    <row r="2" spans="1:9" ht="30" customHeight="1">
      <c r="A2" s="1"/>
      <c r="B2" s="47" t="s">
        <v>58</v>
      </c>
      <c r="C2" s="47"/>
      <c r="D2" s="2"/>
      <c r="E2" s="2"/>
      <c r="F2" s="2"/>
      <c r="G2" s="2"/>
      <c r="H2" s="2"/>
      <c r="I2" s="25"/>
    </row>
    <row r="3" spans="1:9" ht="20.100000000000001" customHeight="1">
      <c r="A3" s="1"/>
      <c r="B3" s="83" t="s">
        <v>88</v>
      </c>
      <c r="C3" s="83"/>
      <c r="D3" s="83"/>
      <c r="E3" s="83"/>
      <c r="F3" s="83"/>
      <c r="G3" s="83"/>
      <c r="H3" s="83"/>
      <c r="I3" s="83"/>
    </row>
    <row r="4" spans="1:9" ht="20.100000000000001" customHeight="1">
      <c r="A4" s="1"/>
      <c r="B4" s="62"/>
      <c r="C4" s="62"/>
      <c r="D4" s="62"/>
      <c r="E4" s="62"/>
      <c r="F4" s="62"/>
      <c r="G4" s="62"/>
      <c r="H4" s="63" t="s">
        <v>62</v>
      </c>
      <c r="I4" s="64">
        <v>0.25</v>
      </c>
    </row>
    <row r="5" spans="1:9" ht="20.100000000000001" customHeight="1">
      <c r="A5" s="1"/>
      <c r="B5" s="88" t="s">
        <v>131</v>
      </c>
      <c r="C5" s="88"/>
      <c r="D5" s="88"/>
      <c r="E5" s="88"/>
      <c r="F5" s="88"/>
      <c r="G5" s="88"/>
      <c r="H5" s="88"/>
      <c r="I5" s="88"/>
    </row>
    <row r="6" spans="1:9" ht="20.100000000000001" customHeight="1">
      <c r="A6" s="1"/>
      <c r="B6" s="88" t="s">
        <v>54</v>
      </c>
      <c r="C6" s="88"/>
      <c r="D6" s="88"/>
      <c r="E6" s="88" t="s">
        <v>55</v>
      </c>
      <c r="F6" s="88"/>
      <c r="G6" s="88"/>
      <c r="H6" s="88"/>
      <c r="I6" s="88"/>
    </row>
    <row r="7" spans="1:9" ht="20.100000000000001" customHeight="1">
      <c r="A7" s="1"/>
      <c r="B7" s="88" t="s">
        <v>132</v>
      </c>
      <c r="C7" s="88"/>
      <c r="D7" s="88"/>
      <c r="E7" s="88" t="s">
        <v>78</v>
      </c>
      <c r="F7" s="88"/>
      <c r="G7" s="88"/>
      <c r="H7" s="88"/>
      <c r="I7" s="88"/>
    </row>
    <row r="8" spans="1:9" ht="15" customHeight="1" thickBot="1">
      <c r="A8" s="1"/>
      <c r="B8" s="49"/>
      <c r="C8" s="49"/>
      <c r="D8" s="49"/>
      <c r="E8" s="49"/>
      <c r="F8" s="49"/>
      <c r="G8" s="49"/>
      <c r="H8" s="49"/>
      <c r="I8" s="49"/>
    </row>
    <row r="9" spans="1:9" ht="15" customHeight="1">
      <c r="A9" s="1"/>
      <c r="B9" s="84" t="s">
        <v>5</v>
      </c>
      <c r="C9" s="52"/>
      <c r="D9" s="90" t="s">
        <v>6</v>
      </c>
      <c r="E9" s="86" t="s">
        <v>7</v>
      </c>
      <c r="F9" s="86" t="s">
        <v>52</v>
      </c>
      <c r="G9" s="89" t="s">
        <v>51</v>
      </c>
      <c r="H9" s="89"/>
      <c r="I9" s="89"/>
    </row>
    <row r="10" spans="1:9" s="1" customFormat="1" ht="15" customHeight="1">
      <c r="B10" s="85"/>
      <c r="C10" s="50" t="s">
        <v>53</v>
      </c>
      <c r="D10" s="85"/>
      <c r="E10" s="87"/>
      <c r="F10" s="87"/>
      <c r="G10" s="51" t="s">
        <v>64</v>
      </c>
      <c r="H10" s="51" t="s">
        <v>63</v>
      </c>
      <c r="I10" s="51" t="s">
        <v>63</v>
      </c>
    </row>
    <row r="11" spans="1:9" ht="15" customHeight="1">
      <c r="B11" s="85"/>
      <c r="C11" s="50"/>
      <c r="D11" s="85"/>
      <c r="E11" s="87"/>
      <c r="F11" s="87"/>
      <c r="G11" s="56" t="s">
        <v>49</v>
      </c>
      <c r="H11" s="51" t="s">
        <v>49</v>
      </c>
      <c r="I11" s="45" t="s">
        <v>50</v>
      </c>
    </row>
    <row r="12" spans="1:9" ht="15" customHeight="1">
      <c r="B12" s="69" t="s">
        <v>8</v>
      </c>
      <c r="C12" s="70"/>
      <c r="D12" s="71" t="s">
        <v>96</v>
      </c>
      <c r="E12" s="78"/>
      <c r="F12" s="79"/>
      <c r="G12" s="79"/>
      <c r="H12" s="79"/>
      <c r="I12" s="79"/>
    </row>
    <row r="13" spans="1:9" ht="15" customHeight="1">
      <c r="B13" s="65" t="s">
        <v>56</v>
      </c>
      <c r="C13" s="77" t="s">
        <v>98</v>
      </c>
      <c r="D13" s="75" t="s">
        <v>97</v>
      </c>
      <c r="E13" s="66" t="s">
        <v>70</v>
      </c>
      <c r="F13" s="44">
        <v>200</v>
      </c>
      <c r="G13" s="44">
        <v>2.4700000000000002</v>
      </c>
      <c r="H13" s="48">
        <f t="shared" ref="H13:H18" si="0">TRUNC(G13*(1+$I$4),2)</f>
        <v>3.08</v>
      </c>
      <c r="I13" s="48">
        <f t="shared" ref="I13:I18" si="1">ROUND(F13*H13,2)</f>
        <v>616</v>
      </c>
    </row>
    <row r="14" spans="1:9" ht="15" customHeight="1">
      <c r="B14" s="65" t="s">
        <v>57</v>
      </c>
      <c r="C14" s="77" t="s">
        <v>100</v>
      </c>
      <c r="D14" s="75" t="s">
        <v>99</v>
      </c>
      <c r="E14" s="66" t="s">
        <v>70</v>
      </c>
      <c r="F14" s="44">
        <v>200</v>
      </c>
      <c r="G14" s="44">
        <v>16.82</v>
      </c>
      <c r="H14" s="48">
        <f t="shared" si="0"/>
        <v>21.02</v>
      </c>
      <c r="I14" s="48">
        <f t="shared" si="1"/>
        <v>4204</v>
      </c>
    </row>
    <row r="15" spans="1:9" ht="15" customHeight="1">
      <c r="B15" s="65" t="s">
        <v>139</v>
      </c>
      <c r="C15" s="77" t="s">
        <v>79</v>
      </c>
      <c r="D15" s="75" t="s">
        <v>91</v>
      </c>
      <c r="E15" s="66" t="s">
        <v>70</v>
      </c>
      <c r="F15" s="44">
        <v>18</v>
      </c>
      <c r="G15" s="44">
        <v>250.79</v>
      </c>
      <c r="H15" s="48">
        <f t="shared" si="0"/>
        <v>313.48</v>
      </c>
      <c r="I15" s="48">
        <f t="shared" si="1"/>
        <v>5642.64</v>
      </c>
    </row>
    <row r="16" spans="1:9" ht="15" customHeight="1">
      <c r="B16" s="65" t="s">
        <v>139</v>
      </c>
      <c r="C16" s="77" t="s">
        <v>143</v>
      </c>
      <c r="D16" s="75" t="s">
        <v>142</v>
      </c>
      <c r="E16" s="66" t="s">
        <v>69</v>
      </c>
      <c r="F16" s="44">
        <v>1</v>
      </c>
      <c r="G16" s="44">
        <v>260.82</v>
      </c>
      <c r="H16" s="48">
        <f t="shared" si="0"/>
        <v>326.02</v>
      </c>
      <c r="I16" s="48">
        <f t="shared" si="1"/>
        <v>326.02</v>
      </c>
    </row>
    <row r="17" spans="2:9" ht="15" customHeight="1">
      <c r="B17" s="65" t="s">
        <v>140</v>
      </c>
      <c r="C17" s="77" t="s">
        <v>93</v>
      </c>
      <c r="D17" s="75" t="s">
        <v>92</v>
      </c>
      <c r="E17" s="61" t="s">
        <v>69</v>
      </c>
      <c r="F17" s="44">
        <v>1</v>
      </c>
      <c r="G17" s="44">
        <v>989.97</v>
      </c>
      <c r="H17" s="48">
        <f t="shared" si="0"/>
        <v>1237.46</v>
      </c>
      <c r="I17" s="48">
        <f t="shared" si="1"/>
        <v>1237.46</v>
      </c>
    </row>
    <row r="18" spans="2:9" ht="15" customHeight="1">
      <c r="B18" s="65" t="s">
        <v>141</v>
      </c>
      <c r="C18" s="77" t="s">
        <v>95</v>
      </c>
      <c r="D18" s="75" t="s">
        <v>94</v>
      </c>
      <c r="E18" s="66" t="s">
        <v>70</v>
      </c>
      <c r="F18" s="44">
        <v>6</v>
      </c>
      <c r="G18" s="44">
        <v>244.63</v>
      </c>
      <c r="H18" s="48">
        <f t="shared" si="0"/>
        <v>305.77999999999997</v>
      </c>
      <c r="I18" s="48">
        <f t="shared" si="1"/>
        <v>1834.68</v>
      </c>
    </row>
    <row r="19" spans="2:9" ht="15" customHeight="1">
      <c r="B19" s="65"/>
      <c r="C19" s="55"/>
      <c r="D19" s="68" t="s">
        <v>109</v>
      </c>
      <c r="E19" s="43"/>
      <c r="F19" s="44"/>
      <c r="G19" s="44"/>
      <c r="H19" s="48"/>
      <c r="I19" s="74">
        <f>SUM(I13:I18)</f>
        <v>13860.8</v>
      </c>
    </row>
    <row r="20" spans="2:9" ht="15" customHeight="1">
      <c r="B20" s="69" t="s">
        <v>10</v>
      </c>
      <c r="C20" s="70"/>
      <c r="D20" s="71" t="s">
        <v>85</v>
      </c>
      <c r="E20" s="72"/>
      <c r="F20" s="73"/>
      <c r="G20" s="73"/>
      <c r="H20" s="74"/>
      <c r="I20" s="74"/>
    </row>
    <row r="21" spans="2:9" ht="15" customHeight="1">
      <c r="B21" s="65" t="s">
        <v>65</v>
      </c>
      <c r="C21" s="57" t="s">
        <v>60</v>
      </c>
      <c r="D21" s="76" t="s">
        <v>61</v>
      </c>
      <c r="E21" s="43" t="s">
        <v>59</v>
      </c>
      <c r="F21" s="44">
        <v>160.46</v>
      </c>
      <c r="G21" s="44">
        <v>4.7699999999999996</v>
      </c>
      <c r="H21" s="48">
        <f t="shared" ref="H21:H33" si="2">TRUNC(G21*(1+$I$4),2)</f>
        <v>5.96</v>
      </c>
      <c r="I21" s="48">
        <f t="shared" ref="I21:I33" si="3">ROUND(F21*H21,2)</f>
        <v>956.34</v>
      </c>
    </row>
    <row r="22" spans="2:9" ht="15" customHeight="1">
      <c r="B22" s="65" t="s">
        <v>66</v>
      </c>
      <c r="C22" s="65" t="s">
        <v>71</v>
      </c>
      <c r="D22" s="75" t="s">
        <v>144</v>
      </c>
      <c r="E22" s="43" t="s">
        <v>59</v>
      </c>
      <c r="F22" s="44">
        <v>2.2400000000000002</v>
      </c>
      <c r="G22" s="44">
        <v>63.73</v>
      </c>
      <c r="H22" s="48">
        <f>TRUNC(G22*(1+$I$4),2)</f>
        <v>79.66</v>
      </c>
      <c r="I22" s="48">
        <f>ROUND(F22*H22,2)</f>
        <v>178.44</v>
      </c>
    </row>
    <row r="23" spans="2:9" ht="15" customHeight="1">
      <c r="B23" s="65" t="s">
        <v>67</v>
      </c>
      <c r="C23" s="77" t="s">
        <v>108</v>
      </c>
      <c r="D23" s="75" t="s">
        <v>107</v>
      </c>
      <c r="E23" s="66" t="s">
        <v>70</v>
      </c>
      <c r="F23" s="44">
        <v>60.24</v>
      </c>
      <c r="G23" s="44">
        <v>70</v>
      </c>
      <c r="H23" s="48">
        <f t="shared" si="2"/>
        <v>87.5</v>
      </c>
      <c r="I23" s="48">
        <f t="shared" si="3"/>
        <v>5271</v>
      </c>
    </row>
    <row r="24" spans="2:9" ht="15" customHeight="1">
      <c r="B24" s="65" t="s">
        <v>68</v>
      </c>
      <c r="C24" s="77" t="s">
        <v>72</v>
      </c>
      <c r="D24" s="75" t="s">
        <v>89</v>
      </c>
      <c r="E24" s="66" t="s">
        <v>59</v>
      </c>
      <c r="F24" s="44">
        <v>6.84</v>
      </c>
      <c r="G24" s="44">
        <v>201.08</v>
      </c>
      <c r="H24" s="48">
        <f t="shared" si="2"/>
        <v>251.35</v>
      </c>
      <c r="I24" s="48">
        <f t="shared" si="3"/>
        <v>1719.23</v>
      </c>
    </row>
    <row r="25" spans="2:9" ht="15" customHeight="1">
      <c r="B25" s="65" t="s">
        <v>101</v>
      </c>
      <c r="C25" s="77" t="s">
        <v>73</v>
      </c>
      <c r="D25" s="75" t="s">
        <v>90</v>
      </c>
      <c r="E25" s="66" t="s">
        <v>59</v>
      </c>
      <c r="F25" s="44">
        <v>53.72</v>
      </c>
      <c r="G25" s="44">
        <v>431.02</v>
      </c>
      <c r="H25" s="48">
        <f t="shared" si="2"/>
        <v>538.77</v>
      </c>
      <c r="I25" s="48">
        <f t="shared" si="3"/>
        <v>28942.720000000001</v>
      </c>
    </row>
    <row r="26" spans="2:9" ht="15" customHeight="1">
      <c r="B26" s="65" t="s">
        <v>102</v>
      </c>
      <c r="C26" s="77" t="s">
        <v>145</v>
      </c>
      <c r="D26" s="75" t="s">
        <v>146</v>
      </c>
      <c r="E26" s="66" t="s">
        <v>70</v>
      </c>
      <c r="F26" s="44">
        <v>49.1</v>
      </c>
      <c r="G26" s="44">
        <v>108.03</v>
      </c>
      <c r="H26" s="48">
        <f>TRUNC(G26*(1+$I$4),2)</f>
        <v>135.03</v>
      </c>
      <c r="I26" s="48">
        <f>ROUND(F26*H26,2)</f>
        <v>6629.97</v>
      </c>
    </row>
    <row r="27" spans="2:9" ht="15" customHeight="1">
      <c r="B27" s="65"/>
      <c r="C27" s="77" t="s">
        <v>158</v>
      </c>
      <c r="D27" s="75" t="s">
        <v>157</v>
      </c>
      <c r="E27" s="66" t="s">
        <v>59</v>
      </c>
      <c r="F27" s="44">
        <v>98.44</v>
      </c>
      <c r="G27" s="44">
        <v>64.36</v>
      </c>
      <c r="H27" s="48">
        <f>TRUNC(G27*(1+$I$4),2)</f>
        <v>80.45</v>
      </c>
      <c r="I27" s="48">
        <f>ROUND(F27*H27,2)</f>
        <v>7919.5</v>
      </c>
    </row>
    <row r="28" spans="2:9" ht="15" customHeight="1">
      <c r="B28" s="65" t="s">
        <v>103</v>
      </c>
      <c r="C28" s="77" t="s">
        <v>148</v>
      </c>
      <c r="D28" s="75" t="s">
        <v>150</v>
      </c>
      <c r="E28" s="66" t="s">
        <v>70</v>
      </c>
      <c r="F28" s="44">
        <v>74.36</v>
      </c>
      <c r="G28" s="44">
        <v>6.43</v>
      </c>
      <c r="H28" s="48">
        <f>TRUNC(G28*(1+$I$4),2)</f>
        <v>8.0299999999999994</v>
      </c>
      <c r="I28" s="48">
        <f>ROUND(F28*H28,2)</f>
        <v>597.11</v>
      </c>
    </row>
    <row r="29" spans="2:9" ht="15" customHeight="1">
      <c r="B29" s="65" t="s">
        <v>110</v>
      </c>
      <c r="C29" s="77" t="s">
        <v>149</v>
      </c>
      <c r="D29" s="75" t="s">
        <v>151</v>
      </c>
      <c r="E29" s="66" t="s">
        <v>70</v>
      </c>
      <c r="F29" s="44">
        <v>74.36</v>
      </c>
      <c r="G29" s="44">
        <v>12.5</v>
      </c>
      <c r="H29" s="48">
        <f>TRUNC(G29*(1+$I$4),2)</f>
        <v>15.62</v>
      </c>
      <c r="I29" s="48">
        <f>ROUND(F29*H29,2)</f>
        <v>1161.5</v>
      </c>
    </row>
    <row r="30" spans="2:9" ht="15" customHeight="1">
      <c r="B30" s="65" t="s">
        <v>111</v>
      </c>
      <c r="C30" s="77" t="s">
        <v>75</v>
      </c>
      <c r="D30" s="75" t="s">
        <v>74</v>
      </c>
      <c r="E30" s="66" t="s">
        <v>76</v>
      </c>
      <c r="F30" s="44">
        <v>2124.56</v>
      </c>
      <c r="G30" s="44">
        <v>6.34</v>
      </c>
      <c r="H30" s="48">
        <f t="shared" si="2"/>
        <v>7.92</v>
      </c>
      <c r="I30" s="48">
        <f t="shared" si="3"/>
        <v>16826.52</v>
      </c>
    </row>
    <row r="31" spans="2:9" ht="15" customHeight="1">
      <c r="B31" s="65" t="s">
        <v>147</v>
      </c>
      <c r="C31" s="77"/>
      <c r="D31" s="75" t="s">
        <v>104</v>
      </c>
      <c r="E31" s="66" t="s">
        <v>59</v>
      </c>
      <c r="F31" s="44">
        <v>2.2400000000000002</v>
      </c>
      <c r="G31" s="44">
        <v>2450</v>
      </c>
      <c r="H31" s="48">
        <f t="shared" si="2"/>
        <v>3062.5</v>
      </c>
      <c r="I31" s="48">
        <f t="shared" si="3"/>
        <v>6860</v>
      </c>
    </row>
    <row r="32" spans="2:9" ht="15" customHeight="1">
      <c r="B32" s="65" t="s">
        <v>155</v>
      </c>
      <c r="C32" s="77" t="s">
        <v>106</v>
      </c>
      <c r="D32" s="75" t="s">
        <v>105</v>
      </c>
      <c r="E32" s="66" t="s">
        <v>70</v>
      </c>
      <c r="F32" s="44">
        <v>148.72</v>
      </c>
      <c r="G32" s="44">
        <v>38.92</v>
      </c>
      <c r="H32" s="48">
        <f t="shared" si="2"/>
        <v>48.65</v>
      </c>
      <c r="I32" s="48">
        <f t="shared" si="3"/>
        <v>7235.23</v>
      </c>
    </row>
    <row r="33" spans="2:9" ht="15" customHeight="1">
      <c r="B33" s="65" t="s">
        <v>156</v>
      </c>
      <c r="C33" s="77" t="s">
        <v>152</v>
      </c>
      <c r="D33" s="75" t="s">
        <v>153</v>
      </c>
      <c r="E33" s="66" t="s">
        <v>70</v>
      </c>
      <c r="F33" s="44">
        <v>37.18</v>
      </c>
      <c r="G33" s="44">
        <v>9.4600000000000009</v>
      </c>
      <c r="H33" s="48">
        <f t="shared" si="2"/>
        <v>11.82</v>
      </c>
      <c r="I33" s="48">
        <f t="shared" si="3"/>
        <v>439.47</v>
      </c>
    </row>
    <row r="34" spans="2:9" ht="15" customHeight="1">
      <c r="B34" s="65"/>
      <c r="C34" s="55"/>
      <c r="D34" s="68" t="s">
        <v>77</v>
      </c>
      <c r="E34" s="43"/>
      <c r="F34" s="44"/>
      <c r="G34" s="44"/>
      <c r="H34" s="48"/>
      <c r="I34" s="74">
        <f>SUM(I21:I33)</f>
        <v>84737.03</v>
      </c>
    </row>
    <row r="35" spans="2:9" ht="15" customHeight="1">
      <c r="B35" s="69" t="s">
        <v>12</v>
      </c>
      <c r="C35" s="70"/>
      <c r="D35" s="71" t="s">
        <v>84</v>
      </c>
      <c r="E35" s="72"/>
      <c r="F35" s="73"/>
      <c r="G35" s="73"/>
      <c r="H35" s="74"/>
      <c r="I35" s="74"/>
    </row>
    <row r="36" spans="2:9" ht="15" customHeight="1">
      <c r="B36" s="65" t="s">
        <v>80</v>
      </c>
      <c r="C36" s="57"/>
      <c r="D36" s="76" t="s">
        <v>116</v>
      </c>
      <c r="E36" s="66" t="s">
        <v>86</v>
      </c>
      <c r="F36" s="44">
        <v>2</v>
      </c>
      <c r="G36" s="44">
        <v>190000</v>
      </c>
      <c r="H36" s="48">
        <f>TRUNC(G36*(1+$I$4),2)</f>
        <v>237500</v>
      </c>
      <c r="I36" s="48">
        <f>ROUND(F36*H36,2)</f>
        <v>475000</v>
      </c>
    </row>
    <row r="37" spans="2:9" ht="15" customHeight="1">
      <c r="B37" s="65" t="s">
        <v>81</v>
      </c>
      <c r="C37" s="65"/>
      <c r="D37" s="75" t="s">
        <v>117</v>
      </c>
      <c r="E37" s="66" t="s">
        <v>87</v>
      </c>
      <c r="F37" s="44">
        <v>2</v>
      </c>
      <c r="G37" s="44">
        <v>1680</v>
      </c>
      <c r="H37" s="48">
        <f t="shared" ref="H37:H49" si="4">TRUNC(G37*(1+$I$4),2)</f>
        <v>2100</v>
      </c>
      <c r="I37" s="48">
        <f>ROUND(F37*H37,2)</f>
        <v>4200</v>
      </c>
    </row>
    <row r="38" spans="2:9" ht="15" customHeight="1">
      <c r="B38" s="65" t="s">
        <v>82</v>
      </c>
      <c r="C38" s="65"/>
      <c r="D38" s="75" t="s">
        <v>118</v>
      </c>
      <c r="E38" s="66" t="s">
        <v>87</v>
      </c>
      <c r="F38" s="44">
        <v>2</v>
      </c>
      <c r="G38" s="44">
        <v>2062.4</v>
      </c>
      <c r="H38" s="48">
        <f t="shared" si="4"/>
        <v>2578</v>
      </c>
      <c r="I38" s="48">
        <f>ROUND(F38*H38,2)</f>
        <v>5156</v>
      </c>
    </row>
    <row r="39" spans="2:9" ht="15" customHeight="1">
      <c r="B39" s="65" t="s">
        <v>83</v>
      </c>
      <c r="C39" s="65"/>
      <c r="D39" s="75" t="s">
        <v>119</v>
      </c>
      <c r="E39" s="66" t="s">
        <v>87</v>
      </c>
      <c r="F39" s="44">
        <v>4</v>
      </c>
      <c r="G39" s="44">
        <v>1709.6</v>
      </c>
      <c r="H39" s="48">
        <f t="shared" si="4"/>
        <v>2137</v>
      </c>
      <c r="I39" s="48">
        <f>ROUND(F39*H39,2)</f>
        <v>8548</v>
      </c>
    </row>
    <row r="40" spans="2:9" ht="15" customHeight="1">
      <c r="B40" s="65" t="s">
        <v>112</v>
      </c>
      <c r="C40" s="65"/>
      <c r="D40" s="68" t="s">
        <v>120</v>
      </c>
      <c r="E40" s="66" t="s">
        <v>87</v>
      </c>
      <c r="F40" s="44">
        <v>10</v>
      </c>
      <c r="G40" s="44">
        <v>482.4</v>
      </c>
      <c r="H40" s="48">
        <f t="shared" si="4"/>
        <v>603</v>
      </c>
      <c r="I40" s="48">
        <f t="shared" ref="I40:I49" si="5">ROUND(F40*H40,2)</f>
        <v>6030</v>
      </c>
    </row>
    <row r="41" spans="2:9" ht="15" customHeight="1">
      <c r="B41" s="65" t="s">
        <v>113</v>
      </c>
      <c r="C41" s="65"/>
      <c r="D41" s="68" t="s">
        <v>121</v>
      </c>
      <c r="E41" s="66" t="s">
        <v>87</v>
      </c>
      <c r="F41" s="44">
        <v>4</v>
      </c>
      <c r="G41" s="44">
        <v>930.4</v>
      </c>
      <c r="H41" s="48">
        <f t="shared" si="4"/>
        <v>1163</v>
      </c>
      <c r="I41" s="48">
        <f t="shared" si="5"/>
        <v>4652</v>
      </c>
    </row>
    <row r="42" spans="2:9" ht="15" customHeight="1">
      <c r="B42" s="65" t="s">
        <v>114</v>
      </c>
      <c r="C42" s="57"/>
      <c r="D42" s="68" t="s">
        <v>122</v>
      </c>
      <c r="E42" s="66" t="s">
        <v>87</v>
      </c>
      <c r="F42" s="44">
        <v>2</v>
      </c>
      <c r="G42" s="44">
        <v>3172.8</v>
      </c>
      <c r="H42" s="48">
        <f t="shared" si="4"/>
        <v>3966</v>
      </c>
      <c r="I42" s="48">
        <f t="shared" si="5"/>
        <v>7932</v>
      </c>
    </row>
    <row r="43" spans="2:9" ht="15" customHeight="1">
      <c r="B43" s="65" t="s">
        <v>115</v>
      </c>
      <c r="C43" s="65"/>
      <c r="D43" s="68" t="s">
        <v>123</v>
      </c>
      <c r="E43" s="66" t="s">
        <v>87</v>
      </c>
      <c r="F43" s="44">
        <v>2</v>
      </c>
      <c r="G43" s="44">
        <v>937.6</v>
      </c>
      <c r="H43" s="48">
        <f t="shared" si="4"/>
        <v>1172</v>
      </c>
      <c r="I43" s="48">
        <f t="shared" si="5"/>
        <v>2344</v>
      </c>
    </row>
    <row r="44" spans="2:9" ht="15" customHeight="1">
      <c r="B44" s="65" t="s">
        <v>133</v>
      </c>
      <c r="C44" s="65"/>
      <c r="D44" s="75" t="s">
        <v>124</v>
      </c>
      <c r="E44" s="66" t="s">
        <v>87</v>
      </c>
      <c r="F44" s="44">
        <v>2</v>
      </c>
      <c r="G44" s="44">
        <v>640</v>
      </c>
      <c r="H44" s="48">
        <f t="shared" si="4"/>
        <v>800</v>
      </c>
      <c r="I44" s="48">
        <f t="shared" si="5"/>
        <v>1600</v>
      </c>
    </row>
    <row r="45" spans="2:9" ht="15" customHeight="1">
      <c r="B45" s="65" t="s">
        <v>134</v>
      </c>
      <c r="C45" s="65"/>
      <c r="D45" s="75" t="s">
        <v>125</v>
      </c>
      <c r="E45" s="66" t="s">
        <v>87</v>
      </c>
      <c r="F45" s="44">
        <v>2</v>
      </c>
      <c r="G45" s="44">
        <v>593.6</v>
      </c>
      <c r="H45" s="48">
        <f t="shared" si="4"/>
        <v>742</v>
      </c>
      <c r="I45" s="48">
        <f t="shared" si="5"/>
        <v>1484</v>
      </c>
    </row>
    <row r="46" spans="2:9" ht="15" customHeight="1">
      <c r="B46" s="65" t="s">
        <v>135</v>
      </c>
      <c r="C46" s="57"/>
      <c r="D46" s="67" t="s">
        <v>126</v>
      </c>
      <c r="E46" s="66" t="s">
        <v>87</v>
      </c>
      <c r="F46" s="44">
        <v>2</v>
      </c>
      <c r="G46" s="44">
        <v>1416</v>
      </c>
      <c r="H46" s="48">
        <f t="shared" si="4"/>
        <v>1770</v>
      </c>
      <c r="I46" s="48">
        <f t="shared" si="5"/>
        <v>3540</v>
      </c>
    </row>
    <row r="47" spans="2:9" ht="15" customHeight="1">
      <c r="B47" s="65" t="s">
        <v>136</v>
      </c>
      <c r="C47" s="65"/>
      <c r="D47" s="75" t="s">
        <v>127</v>
      </c>
      <c r="E47" s="66" t="s">
        <v>87</v>
      </c>
      <c r="F47" s="44">
        <v>2</v>
      </c>
      <c r="G47" s="44">
        <v>656</v>
      </c>
      <c r="H47" s="48">
        <f t="shared" si="4"/>
        <v>820</v>
      </c>
      <c r="I47" s="48">
        <f t="shared" si="5"/>
        <v>1640</v>
      </c>
    </row>
    <row r="48" spans="2:9" ht="15" customHeight="1">
      <c r="B48" s="65" t="s">
        <v>137</v>
      </c>
      <c r="C48" s="77"/>
      <c r="D48" s="68" t="s">
        <v>128</v>
      </c>
      <c r="E48" s="66" t="s">
        <v>87</v>
      </c>
      <c r="F48" s="44">
        <v>2</v>
      </c>
      <c r="G48" s="44">
        <v>300</v>
      </c>
      <c r="H48" s="48">
        <f t="shared" si="4"/>
        <v>375</v>
      </c>
      <c r="I48" s="48">
        <f t="shared" si="5"/>
        <v>750</v>
      </c>
    </row>
    <row r="49" spans="2:9" ht="15" customHeight="1">
      <c r="B49" s="65" t="s">
        <v>138</v>
      </c>
      <c r="C49" s="77"/>
      <c r="D49" s="68" t="s">
        <v>129</v>
      </c>
      <c r="E49" s="66" t="s">
        <v>87</v>
      </c>
      <c r="F49" s="44">
        <v>2</v>
      </c>
      <c r="G49" s="44">
        <v>729.6</v>
      </c>
      <c r="H49" s="48">
        <f t="shared" si="4"/>
        <v>912</v>
      </c>
      <c r="I49" s="48">
        <f t="shared" si="5"/>
        <v>1824</v>
      </c>
    </row>
    <row r="50" spans="2:9" ht="15" customHeight="1" thickBot="1">
      <c r="B50" s="65"/>
      <c r="C50" s="55"/>
      <c r="D50" s="68" t="s">
        <v>130</v>
      </c>
      <c r="E50" s="43"/>
      <c r="F50" s="44"/>
      <c r="G50" s="44"/>
      <c r="H50" s="48"/>
      <c r="I50" s="74">
        <f>SUM(I36:I49)</f>
        <v>524700</v>
      </c>
    </row>
    <row r="51" spans="2:9" ht="15" customHeight="1" thickBot="1">
      <c r="B51" s="46"/>
      <c r="C51" s="46"/>
      <c r="D51" s="58" t="s">
        <v>20</v>
      </c>
      <c r="E51" s="59"/>
      <c r="F51" s="60"/>
      <c r="G51" s="46"/>
      <c r="H51" s="60"/>
      <c r="I51" s="53">
        <f>I19+I34+I50</f>
        <v>623297.82999999996</v>
      </c>
    </row>
    <row r="53" spans="2:9" ht="18">
      <c r="D53" s="80" t="s">
        <v>154</v>
      </c>
      <c r="E53" s="54"/>
      <c r="F53" s="81"/>
      <c r="G53" s="81"/>
      <c r="H53" s="81"/>
      <c r="I53" s="81"/>
    </row>
    <row r="54" spans="2:9" ht="18">
      <c r="E54" s="82" t="s">
        <v>47</v>
      </c>
      <c r="F54" s="82"/>
      <c r="G54" s="82"/>
      <c r="H54" s="82"/>
      <c r="I54" s="82"/>
    </row>
    <row r="55" spans="2:9" ht="18">
      <c r="E55" s="82" t="s">
        <v>48</v>
      </c>
      <c r="F55" s="82"/>
      <c r="G55" s="82"/>
      <c r="H55" s="82"/>
      <c r="I55" s="82"/>
    </row>
  </sheetData>
  <mergeCells count="15">
    <mergeCell ref="E6:I6"/>
    <mergeCell ref="E7:I7"/>
    <mergeCell ref="G9:I9"/>
    <mergeCell ref="F9:F11"/>
    <mergeCell ref="D9:D11"/>
    <mergeCell ref="B1:I1"/>
    <mergeCell ref="F53:I53"/>
    <mergeCell ref="E55:I55"/>
    <mergeCell ref="E54:I54"/>
    <mergeCell ref="B3:I3"/>
    <mergeCell ref="B9:B11"/>
    <mergeCell ref="E9:E11"/>
    <mergeCell ref="B5:I5"/>
    <mergeCell ref="B6:D6"/>
    <mergeCell ref="B7:D7"/>
  </mergeCells>
  <phoneticPr fontId="0" type="noConversion"/>
  <conditionalFormatting sqref="D37:D39 D44:D45 D47 C48:C49 C13:D18 C23:D33 D22">
    <cfRule type="expression" dxfId="0" priority="91" stopIfTrue="1">
      <formula>'ORÇ RES'!#REF!=1</formula>
    </cfRule>
  </conditionalFormatting>
  <printOptions horizontalCentered="1"/>
  <pageMargins left="0.39370078740157483" right="0.39370078740157483" top="0.39370078740157483" bottom="0.39370078740157483" header="0.15748031496062992" footer="0.19685039370078741"/>
  <pageSetup scale="80" orientation="landscape" r:id="rId1"/>
  <headerFooter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F35"/>
  <sheetViews>
    <sheetView zoomScale="75" workbookViewId="0">
      <selection activeCell="G8" sqref="G8"/>
    </sheetView>
  </sheetViews>
  <sheetFormatPr defaultRowHeight="12.75"/>
  <cols>
    <col min="1" max="1" width="2.28515625" customWidth="1"/>
    <col min="2" max="2" width="4.5703125" customWidth="1"/>
    <col min="3" max="3" width="30.42578125" customWidth="1"/>
    <col min="4" max="4" width="9.28515625" customWidth="1"/>
    <col min="5" max="5" width="16.85546875" customWidth="1"/>
    <col min="6" max="6" width="9.28515625" customWidth="1"/>
    <col min="7" max="7" width="16" customWidth="1"/>
    <col min="8" max="8" width="7.7109375" customWidth="1"/>
    <col min="9" max="9" width="16.85546875" customWidth="1"/>
    <col min="10" max="10" width="7.7109375" customWidth="1"/>
    <col min="11" max="11" width="14" customWidth="1"/>
    <col min="12" max="12" width="7.7109375" customWidth="1"/>
    <col min="13" max="13" width="16" customWidth="1"/>
    <col min="14" max="14" width="9.140625" style="26"/>
  </cols>
  <sheetData>
    <row r="1" spans="2:14">
      <c r="B1" s="8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4">
      <c r="B2" s="8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14">
      <c r="B3" s="3"/>
      <c r="C3" s="29" t="s">
        <v>46</v>
      </c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2:14">
      <c r="B4" s="4"/>
      <c r="C4" s="32" t="s">
        <v>0</v>
      </c>
      <c r="D4" s="33"/>
      <c r="E4" s="33"/>
      <c r="F4" s="34"/>
      <c r="G4" s="34"/>
      <c r="H4" s="35" t="s">
        <v>1</v>
      </c>
      <c r="I4" s="34"/>
      <c r="J4" s="34"/>
      <c r="K4" s="34"/>
      <c r="L4" s="34"/>
      <c r="M4" s="36"/>
    </row>
    <row r="5" spans="2:14">
      <c r="B5" s="4"/>
      <c r="C5" s="37" t="s">
        <v>24</v>
      </c>
      <c r="D5" s="33"/>
      <c r="E5" s="33"/>
      <c r="F5" s="34"/>
      <c r="G5" s="34"/>
      <c r="H5" s="35" t="s">
        <v>2</v>
      </c>
      <c r="I5" s="34"/>
      <c r="J5" s="34"/>
      <c r="K5" s="34"/>
      <c r="L5" s="34"/>
      <c r="M5" s="36"/>
    </row>
    <row r="6" spans="2:14">
      <c r="B6" s="4"/>
      <c r="C6" s="37" t="s">
        <v>3</v>
      </c>
      <c r="D6" s="33"/>
      <c r="E6" s="33"/>
      <c r="F6" s="34"/>
      <c r="G6" s="34"/>
      <c r="H6" s="34"/>
      <c r="I6" s="34"/>
      <c r="J6" s="34"/>
      <c r="K6" s="34"/>
      <c r="L6" s="34"/>
      <c r="M6" s="36"/>
    </row>
    <row r="7" spans="2:14">
      <c r="B7" s="4"/>
      <c r="C7" s="37" t="s">
        <v>4</v>
      </c>
      <c r="D7" s="33"/>
      <c r="E7" s="33"/>
      <c r="F7" s="34"/>
      <c r="G7" s="34"/>
      <c r="H7" s="42"/>
      <c r="I7" s="34"/>
      <c r="J7" s="34"/>
      <c r="K7" s="34"/>
      <c r="L7" s="34"/>
      <c r="M7" s="36"/>
    </row>
    <row r="8" spans="2:14">
      <c r="B8" s="4"/>
      <c r="C8" s="38" t="s">
        <v>27</v>
      </c>
      <c r="D8" s="33"/>
      <c r="E8" s="33"/>
      <c r="F8" s="34"/>
      <c r="G8" s="34"/>
      <c r="H8" s="34"/>
      <c r="I8" s="34"/>
      <c r="J8" s="34"/>
      <c r="K8" s="34"/>
      <c r="L8" s="34"/>
      <c r="M8" s="36"/>
    </row>
    <row r="9" spans="2:14">
      <c r="B9" s="10" t="s">
        <v>5</v>
      </c>
      <c r="C9" s="10" t="s">
        <v>28</v>
      </c>
      <c r="D9" s="10" t="s">
        <v>29</v>
      </c>
      <c r="E9" s="10" t="s">
        <v>30</v>
      </c>
      <c r="F9" s="11"/>
      <c r="G9" s="6" t="s">
        <v>31</v>
      </c>
      <c r="H9" s="6"/>
      <c r="I9" s="6"/>
      <c r="J9" s="6"/>
      <c r="K9" s="6"/>
      <c r="L9" s="6"/>
      <c r="M9" s="6"/>
    </row>
    <row r="10" spans="2:14">
      <c r="B10" s="12"/>
      <c r="C10" s="12"/>
      <c r="D10" s="12" t="s">
        <v>32</v>
      </c>
      <c r="E10" s="12" t="s">
        <v>33</v>
      </c>
      <c r="F10" s="13"/>
      <c r="G10" s="14" t="s">
        <v>34</v>
      </c>
      <c r="H10" s="15"/>
      <c r="I10" s="14" t="s">
        <v>35</v>
      </c>
      <c r="J10" s="15"/>
      <c r="K10" s="16" t="s">
        <v>36</v>
      </c>
      <c r="L10" s="11"/>
      <c r="M10" s="17" t="s">
        <v>37</v>
      </c>
    </row>
    <row r="11" spans="2:14">
      <c r="B11" s="5"/>
      <c r="C11" s="5"/>
      <c r="D11" s="5"/>
      <c r="E11" s="5" t="s">
        <v>38</v>
      </c>
      <c r="F11" s="5" t="s">
        <v>32</v>
      </c>
      <c r="G11" s="5" t="s">
        <v>39</v>
      </c>
      <c r="H11" s="5" t="s">
        <v>32</v>
      </c>
      <c r="I11" s="5" t="s">
        <v>39</v>
      </c>
      <c r="J11" s="5" t="s">
        <v>32</v>
      </c>
      <c r="K11" s="5" t="s">
        <v>39</v>
      </c>
      <c r="L11" s="5" t="s">
        <v>32</v>
      </c>
      <c r="M11" s="5" t="s">
        <v>39</v>
      </c>
    </row>
    <row r="12" spans="2:14" ht="18" customHeight="1">
      <c r="B12" s="5" t="s">
        <v>8</v>
      </c>
      <c r="C12" s="7" t="s">
        <v>9</v>
      </c>
      <c r="D12" s="18" t="e">
        <f>E12/$E$29*100</f>
        <v>#REF!</v>
      </c>
      <c r="E12" s="19" t="e">
        <f>'ORÇ RES'!#REF!</f>
        <v>#REF!</v>
      </c>
      <c r="F12" s="19">
        <f>IF(G12=0, ,G12/$E12*100)</f>
        <v>0</v>
      </c>
      <c r="G12" s="39"/>
      <c r="H12" s="19">
        <f t="shared" ref="H12:H26" si="0">IF(I12=0, ,I12/$E12*100)</f>
        <v>0</v>
      </c>
      <c r="I12" s="39"/>
      <c r="J12" s="19">
        <f t="shared" ref="J12:J26" si="1">IF(K12=0, ,K12/$E12*100)</f>
        <v>0</v>
      </c>
      <c r="K12" s="39"/>
      <c r="L12" s="19">
        <f t="shared" ref="L12:L26" si="2">IF(M12=0, ,M12/$E12*100)</f>
        <v>0</v>
      </c>
      <c r="M12" s="39"/>
      <c r="N12" s="26" t="e">
        <f>IF(E12=0," ",IF((F12+H12+J12+L12)=100,"Ok","ERRO"))</f>
        <v>#REF!</v>
      </c>
    </row>
    <row r="13" spans="2:14" ht="18" customHeight="1">
      <c r="B13" s="5" t="s">
        <v>10</v>
      </c>
      <c r="C13" s="5" t="s">
        <v>11</v>
      </c>
      <c r="D13" s="18" t="e">
        <f t="shared" ref="D13:D26" si="3">E13/$E$29*100</f>
        <v>#REF!</v>
      </c>
      <c r="E13" s="19" t="e">
        <f>'ORÇ RES'!#REF!</f>
        <v>#REF!</v>
      </c>
      <c r="F13" s="19">
        <f>IF(G13=0, ,G13/$E13*100)</f>
        <v>0</v>
      </c>
      <c r="G13" s="39"/>
      <c r="H13" s="19">
        <f t="shared" si="0"/>
        <v>0</v>
      </c>
      <c r="I13" s="39"/>
      <c r="J13" s="19">
        <f t="shared" si="1"/>
        <v>0</v>
      </c>
      <c r="K13" s="39"/>
      <c r="L13" s="19">
        <f t="shared" si="2"/>
        <v>0</v>
      </c>
      <c r="M13" s="39"/>
      <c r="N13" s="26" t="e">
        <f t="shared" ref="N13:N26" si="4">IF(E13=0," ",IF((F13+H13+J13+L13)=100,"Ok","ERRO"))</f>
        <v>#REF!</v>
      </c>
    </row>
    <row r="14" spans="2:14" ht="18" customHeight="1">
      <c r="B14" s="5" t="s">
        <v>12</v>
      </c>
      <c r="C14" s="5" t="s">
        <v>13</v>
      </c>
      <c r="D14" s="18" t="e">
        <f t="shared" si="3"/>
        <v>#REF!</v>
      </c>
      <c r="E14" s="19" t="e">
        <f>'ORÇ RES'!#REF!</f>
        <v>#REF!</v>
      </c>
      <c r="F14" s="19">
        <f>IF(G14=0, ,G14/$E14*100)</f>
        <v>0</v>
      </c>
      <c r="G14" s="39"/>
      <c r="H14" s="19">
        <f t="shared" si="0"/>
        <v>0</v>
      </c>
      <c r="I14" s="39"/>
      <c r="J14" s="19">
        <f t="shared" si="1"/>
        <v>0</v>
      </c>
      <c r="K14" s="39"/>
      <c r="L14" s="19">
        <f t="shared" si="2"/>
        <v>0</v>
      </c>
      <c r="M14" s="39"/>
      <c r="N14" s="26" t="e">
        <f t="shared" si="4"/>
        <v>#REF!</v>
      </c>
    </row>
    <row r="15" spans="2:14" ht="18" customHeight="1">
      <c r="B15" s="5" t="s">
        <v>14</v>
      </c>
      <c r="C15" s="5" t="s">
        <v>15</v>
      </c>
      <c r="D15" s="18" t="e">
        <f t="shared" si="3"/>
        <v>#REF!</v>
      </c>
      <c r="E15" s="19" t="e">
        <f>'ORÇ RES'!#REF!</f>
        <v>#REF!</v>
      </c>
      <c r="F15" s="19">
        <f>IF(G15=0, ,G15/$E15*100)</f>
        <v>0</v>
      </c>
      <c r="G15" s="39"/>
      <c r="H15" s="19">
        <f t="shared" si="0"/>
        <v>0</v>
      </c>
      <c r="I15" s="39"/>
      <c r="J15" s="19">
        <f t="shared" si="1"/>
        <v>0</v>
      </c>
      <c r="K15" s="39"/>
      <c r="L15" s="19">
        <f t="shared" si="2"/>
        <v>0</v>
      </c>
      <c r="M15" s="39"/>
      <c r="N15" s="26" t="e">
        <f t="shared" si="4"/>
        <v>#REF!</v>
      </c>
    </row>
    <row r="16" spans="2:14" ht="18" customHeight="1">
      <c r="B16" s="5" t="s">
        <v>16</v>
      </c>
      <c r="C16" s="5" t="s">
        <v>17</v>
      </c>
      <c r="D16" s="18" t="e">
        <f t="shared" si="3"/>
        <v>#REF!</v>
      </c>
      <c r="E16" s="19" t="e">
        <f>'ORÇ RES'!#REF!</f>
        <v>#REF!</v>
      </c>
      <c r="F16" s="19">
        <f t="shared" ref="F16:F26" si="5">IF(G16=0, ,G16/$E16*100)</f>
        <v>0</v>
      </c>
      <c r="G16" s="39"/>
      <c r="H16" s="19">
        <f t="shared" si="0"/>
        <v>0</v>
      </c>
      <c r="I16" s="39"/>
      <c r="J16" s="19">
        <f t="shared" si="1"/>
        <v>0</v>
      </c>
      <c r="K16" s="39"/>
      <c r="L16" s="19">
        <f t="shared" si="2"/>
        <v>0</v>
      </c>
      <c r="M16" s="39"/>
      <c r="N16" s="26" t="e">
        <f t="shared" si="4"/>
        <v>#REF!</v>
      </c>
    </row>
    <row r="17" spans="2:58" ht="18" customHeight="1">
      <c r="B17" s="5" t="s">
        <v>18</v>
      </c>
      <c r="C17" s="5" t="s">
        <v>19</v>
      </c>
      <c r="D17" s="18" t="e">
        <f t="shared" si="3"/>
        <v>#REF!</v>
      </c>
      <c r="E17" s="19" t="e">
        <f>'ORÇ RES'!#REF!</f>
        <v>#REF!</v>
      </c>
      <c r="F17" s="19">
        <f t="shared" si="5"/>
        <v>0</v>
      </c>
      <c r="G17" s="39"/>
      <c r="H17" s="19">
        <f t="shared" si="0"/>
        <v>0</v>
      </c>
      <c r="I17" s="39"/>
      <c r="J17" s="19">
        <f t="shared" si="1"/>
        <v>0</v>
      </c>
      <c r="K17" s="39"/>
      <c r="L17" s="19">
        <f t="shared" si="2"/>
        <v>0</v>
      </c>
      <c r="M17" s="39"/>
      <c r="N17" s="26" t="e">
        <f t="shared" si="4"/>
        <v>#REF!</v>
      </c>
    </row>
    <row r="18" spans="2:58" ht="18" customHeight="1">
      <c r="B18" s="5"/>
      <c r="C18" s="20"/>
      <c r="D18" s="18" t="e">
        <f t="shared" si="3"/>
        <v>#REF!</v>
      </c>
      <c r="E18" s="19"/>
      <c r="F18" s="19">
        <f t="shared" si="5"/>
        <v>0</v>
      </c>
      <c r="G18" s="39"/>
      <c r="H18" s="19">
        <f t="shared" si="0"/>
        <v>0</v>
      </c>
      <c r="I18" s="39"/>
      <c r="J18" s="19">
        <f t="shared" si="1"/>
        <v>0</v>
      </c>
      <c r="K18" s="39"/>
      <c r="L18" s="19">
        <f t="shared" si="2"/>
        <v>0</v>
      </c>
      <c r="M18" s="39"/>
      <c r="N18" s="26" t="str">
        <f t="shared" si="4"/>
        <v xml:space="preserve"> </v>
      </c>
    </row>
    <row r="19" spans="2:58" ht="18" customHeight="1">
      <c r="B19" s="5"/>
      <c r="C19" s="5"/>
      <c r="D19" s="18" t="e">
        <f t="shared" si="3"/>
        <v>#REF!</v>
      </c>
      <c r="E19" s="19"/>
      <c r="F19" s="19">
        <f t="shared" si="5"/>
        <v>0</v>
      </c>
      <c r="G19" s="39"/>
      <c r="H19" s="19">
        <f t="shared" si="0"/>
        <v>0</v>
      </c>
      <c r="I19" s="39"/>
      <c r="J19" s="19">
        <f t="shared" si="1"/>
        <v>0</v>
      </c>
      <c r="K19" s="39"/>
      <c r="L19" s="19">
        <f t="shared" si="2"/>
        <v>0</v>
      </c>
      <c r="M19" s="39"/>
      <c r="N19" s="26" t="str">
        <f t="shared" si="4"/>
        <v xml:space="preserve"> </v>
      </c>
    </row>
    <row r="20" spans="2:58" ht="18" customHeight="1">
      <c r="B20" s="5"/>
      <c r="C20" s="5"/>
      <c r="D20" s="18" t="e">
        <f t="shared" si="3"/>
        <v>#REF!</v>
      </c>
      <c r="E20" s="19"/>
      <c r="F20" s="19">
        <f t="shared" si="5"/>
        <v>0</v>
      </c>
      <c r="G20" s="39"/>
      <c r="H20" s="19">
        <f t="shared" si="0"/>
        <v>0</v>
      </c>
      <c r="I20" s="39"/>
      <c r="J20" s="19">
        <f t="shared" si="1"/>
        <v>0</v>
      </c>
      <c r="K20" s="39"/>
      <c r="L20" s="19">
        <f t="shared" si="2"/>
        <v>0</v>
      </c>
      <c r="M20" s="39"/>
      <c r="N20" s="26" t="str">
        <f t="shared" si="4"/>
        <v xml:space="preserve"> </v>
      </c>
    </row>
    <row r="21" spans="2:58" ht="18" customHeight="1">
      <c r="B21" s="5"/>
      <c r="C21" s="5"/>
      <c r="D21" s="18" t="e">
        <f t="shared" si="3"/>
        <v>#REF!</v>
      </c>
      <c r="E21" s="19"/>
      <c r="F21" s="19">
        <f t="shared" si="5"/>
        <v>0</v>
      </c>
      <c r="G21" s="39"/>
      <c r="H21" s="19">
        <f t="shared" si="0"/>
        <v>0</v>
      </c>
      <c r="I21" s="39"/>
      <c r="J21" s="19">
        <f t="shared" si="1"/>
        <v>0</v>
      </c>
      <c r="K21" s="39"/>
      <c r="L21" s="19">
        <f t="shared" si="2"/>
        <v>0</v>
      </c>
      <c r="M21" s="39"/>
      <c r="N21" s="26" t="str">
        <f t="shared" si="4"/>
        <v xml:space="preserve"> </v>
      </c>
    </row>
    <row r="22" spans="2:58" ht="18" customHeight="1">
      <c r="B22" s="5"/>
      <c r="C22" s="5"/>
      <c r="D22" s="18" t="e">
        <f t="shared" si="3"/>
        <v>#REF!</v>
      </c>
      <c r="E22" s="19"/>
      <c r="F22" s="19">
        <f t="shared" si="5"/>
        <v>0</v>
      </c>
      <c r="G22" s="39"/>
      <c r="H22" s="19">
        <f t="shared" si="0"/>
        <v>0</v>
      </c>
      <c r="I22" s="39"/>
      <c r="J22" s="19">
        <f t="shared" si="1"/>
        <v>0</v>
      </c>
      <c r="K22" s="39"/>
      <c r="L22" s="19">
        <f t="shared" si="2"/>
        <v>0</v>
      </c>
      <c r="M22" s="39"/>
      <c r="N22" s="26" t="str">
        <f t="shared" si="4"/>
        <v xml:space="preserve"> </v>
      </c>
    </row>
    <row r="23" spans="2:58" ht="18" customHeight="1">
      <c r="B23" s="5"/>
      <c r="C23" s="5"/>
      <c r="D23" s="18" t="e">
        <f t="shared" si="3"/>
        <v>#REF!</v>
      </c>
      <c r="E23" s="19"/>
      <c r="F23" s="19">
        <f t="shared" si="5"/>
        <v>0</v>
      </c>
      <c r="G23" s="39"/>
      <c r="H23" s="19">
        <f t="shared" si="0"/>
        <v>0</v>
      </c>
      <c r="I23" s="39"/>
      <c r="J23" s="19">
        <f t="shared" si="1"/>
        <v>0</v>
      </c>
      <c r="K23" s="39"/>
      <c r="L23" s="19">
        <f t="shared" si="2"/>
        <v>0</v>
      </c>
      <c r="M23" s="39"/>
      <c r="N23" s="26" t="str">
        <f t="shared" si="4"/>
        <v xml:space="preserve"> </v>
      </c>
    </row>
    <row r="24" spans="2:58" ht="18" customHeight="1">
      <c r="B24" s="5"/>
      <c r="C24" s="5"/>
      <c r="D24" s="18" t="e">
        <f t="shared" si="3"/>
        <v>#REF!</v>
      </c>
      <c r="E24" s="19"/>
      <c r="F24" s="19">
        <f t="shared" si="5"/>
        <v>0</v>
      </c>
      <c r="G24" s="39"/>
      <c r="H24" s="19">
        <f t="shared" si="0"/>
        <v>0</v>
      </c>
      <c r="I24" s="39"/>
      <c r="J24" s="19">
        <f t="shared" si="1"/>
        <v>0</v>
      </c>
      <c r="K24" s="39"/>
      <c r="L24" s="19">
        <f t="shared" si="2"/>
        <v>0</v>
      </c>
      <c r="M24" s="39"/>
      <c r="N24" s="26" t="str">
        <f t="shared" si="4"/>
        <v xml:space="preserve"> </v>
      </c>
    </row>
    <row r="25" spans="2:58" ht="18" customHeight="1">
      <c r="B25" s="5"/>
      <c r="C25" s="5"/>
      <c r="D25" s="18" t="e">
        <f t="shared" si="3"/>
        <v>#REF!</v>
      </c>
      <c r="E25" s="19"/>
      <c r="F25" s="19">
        <f t="shared" si="5"/>
        <v>0</v>
      </c>
      <c r="G25" s="39"/>
      <c r="H25" s="19">
        <f t="shared" si="0"/>
        <v>0</v>
      </c>
      <c r="I25" s="39"/>
      <c r="J25" s="19">
        <f t="shared" si="1"/>
        <v>0</v>
      </c>
      <c r="K25" s="39"/>
      <c r="L25" s="19">
        <f t="shared" si="2"/>
        <v>0</v>
      </c>
      <c r="M25" s="39"/>
      <c r="N25" s="26" t="str">
        <f t="shared" si="4"/>
        <v xml:space="preserve"> </v>
      </c>
    </row>
    <row r="26" spans="2:58" ht="18" customHeight="1">
      <c r="B26" s="5"/>
      <c r="C26" s="5"/>
      <c r="D26" s="18" t="e">
        <f t="shared" si="3"/>
        <v>#REF!</v>
      </c>
      <c r="E26" s="19"/>
      <c r="F26" s="19">
        <f t="shared" si="5"/>
        <v>0</v>
      </c>
      <c r="G26" s="39"/>
      <c r="H26" s="19">
        <f t="shared" si="0"/>
        <v>0</v>
      </c>
      <c r="I26" s="39"/>
      <c r="J26" s="19">
        <f t="shared" si="1"/>
        <v>0</v>
      </c>
      <c r="K26" s="39"/>
      <c r="L26" s="19">
        <f t="shared" si="2"/>
        <v>0</v>
      </c>
      <c r="M26" s="39"/>
      <c r="N26" s="26" t="str">
        <f t="shared" si="4"/>
        <v xml:space="preserve"> </v>
      </c>
    </row>
    <row r="27" spans="2:58" ht="18" customHeight="1">
      <c r="B27" s="9"/>
      <c r="C27" s="9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7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2:58" ht="18" customHeight="1">
      <c r="B28" s="10" t="s">
        <v>40</v>
      </c>
      <c r="C28" s="5" t="s">
        <v>41</v>
      </c>
      <c r="D28" s="22"/>
      <c r="E28" s="22"/>
      <c r="F28" s="19" t="e">
        <f>SUMPRODUCT(F12:F26/100,$D$12:$D$26/100)*100</f>
        <v>#REF!</v>
      </c>
      <c r="G28" s="19">
        <f>SUM(G12:G26)</f>
        <v>0</v>
      </c>
      <c r="H28" s="19" t="e">
        <f>SUMPRODUCT(H12:H26/100,$D$12:$D$26/100)*100</f>
        <v>#REF!</v>
      </c>
      <c r="I28" s="19">
        <f>SUM(I12:I26)</f>
        <v>0</v>
      </c>
      <c r="J28" s="19" t="e">
        <f>SUMPRODUCT(J12:J26/100,$D$12:$D$26/100)*100</f>
        <v>#REF!</v>
      </c>
      <c r="K28" s="19">
        <f>SUM(K12:K26)</f>
        <v>0</v>
      </c>
      <c r="L28" s="19" t="e">
        <f>SUMPRODUCT(L12:L26/100,$D$12:$D$26/100)*100</f>
        <v>#REF!</v>
      </c>
      <c r="M28" s="19">
        <f>SUM(M12:M26)</f>
        <v>0</v>
      </c>
    </row>
    <row r="29" spans="2:58" ht="18" customHeight="1">
      <c r="B29" s="12" t="s">
        <v>42</v>
      </c>
      <c r="C29" s="5" t="s">
        <v>43</v>
      </c>
      <c r="D29" s="23" t="e">
        <f>SUM(D12:D26)</f>
        <v>#REF!</v>
      </c>
      <c r="E29" s="23" t="e">
        <f>SUM(E12:E26)</f>
        <v>#REF!</v>
      </c>
      <c r="F29" s="19" t="e">
        <f>G29/$E$29*100</f>
        <v>#REF!</v>
      </c>
      <c r="G29" s="19">
        <f>G28</f>
        <v>0</v>
      </c>
      <c r="H29" s="19" t="e">
        <f>I29/$E$29*100</f>
        <v>#REF!</v>
      </c>
      <c r="I29" s="19">
        <f>I28+G29</f>
        <v>0</v>
      </c>
      <c r="J29" s="19" t="e">
        <f>K29/$E$29*100</f>
        <v>#REF!</v>
      </c>
      <c r="K29" s="19">
        <f>K28+I29</f>
        <v>0</v>
      </c>
      <c r="L29" s="19" t="e">
        <f>M29/$E$29*100</f>
        <v>#REF!</v>
      </c>
      <c r="M29" s="19">
        <f>M28+K29</f>
        <v>0</v>
      </c>
      <c r="N29" s="28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9"/>
      <c r="BE29" s="9"/>
      <c r="BF29" s="9"/>
    </row>
    <row r="30" spans="2:58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2:58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2:58">
      <c r="B32" s="33"/>
      <c r="C32" s="33" t="s">
        <v>21</v>
      </c>
      <c r="D32" s="33"/>
      <c r="E32" s="33" t="s">
        <v>22</v>
      </c>
      <c r="F32" s="33"/>
      <c r="G32" s="40"/>
      <c r="H32" s="41" t="s">
        <v>23</v>
      </c>
      <c r="I32" s="33"/>
      <c r="J32" s="33"/>
      <c r="K32" s="33"/>
      <c r="L32" s="33"/>
      <c r="M32" s="33"/>
    </row>
    <row r="33" spans="2:13">
      <c r="B33" s="33"/>
      <c r="C33" s="33"/>
      <c r="D33" s="33"/>
      <c r="E33" s="33" t="s">
        <v>44</v>
      </c>
      <c r="F33" s="33"/>
      <c r="G33" s="40"/>
      <c r="H33" s="41" t="s">
        <v>45</v>
      </c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</sheetData>
  <sheetProtection sheet="1" objects="1" scenarios="1"/>
  <phoneticPr fontId="0" type="noConversion"/>
  <printOptions horizontalCentered="1" verticalCentered="1"/>
  <pageMargins left="0.78740157480314965" right="0.78740157480314965" top="0.62992125984251968" bottom="0.74803149606299213" header="0.51181102362204722" footer="0.51181102362204722"/>
  <pageSetup paperSize="9" orientation="landscape" horizontalDpi="300" verticalDpi="200" r:id="rId1"/>
  <headerFooter alignWithMargins="0">
    <oddHeader>&amp;LModelo 16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 RES</vt:lpstr>
      <vt:lpstr>CRONFF RES</vt:lpstr>
      <vt:lpstr>'ORÇ RES'!Titulos_de_impressao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 PASSO FUNDO</dc:creator>
  <cp:lastModifiedBy>Suporte</cp:lastModifiedBy>
  <cp:lastPrinted>2013-10-15T13:00:43Z</cp:lastPrinted>
  <dcterms:created xsi:type="dcterms:W3CDTF">2002-08-01T13:45:36Z</dcterms:created>
  <dcterms:modified xsi:type="dcterms:W3CDTF">2013-10-17T18:43:26Z</dcterms:modified>
</cp:coreProperties>
</file>