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ORTE ESCOLAR\"/>
    </mc:Choice>
  </mc:AlternateContent>
  <xr:revisionPtr revIDLastSave="0" documentId="8_{ACFB1C85-8632-4213-8B95-5507BD051CD1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Resumo IT 04 " sheetId="1" r:id="rId1"/>
  </sheets>
  <definedNames>
    <definedName name="_xlnm.Print_Area" localSheetId="0">'Resumo IT 04 '!$A$1:$H$87</definedName>
  </definedNames>
  <calcPr calcId="179021" calcOnSave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4" i="1" l="1"/>
  <c r="C53" i="1"/>
  <c r="D53" i="1"/>
  <c r="D38" i="1"/>
  <c r="E53" i="1"/>
  <c r="F32" i="1"/>
  <c r="G31" i="1"/>
  <c r="F53" i="1" l="1"/>
  <c r="G53" i="1" s="1"/>
  <c r="E83" i="1" s="1"/>
  <c r="D75" i="1"/>
  <c r="D74" i="1"/>
  <c r="D73" i="1"/>
  <c r="D72" i="1"/>
  <c r="A67" i="1"/>
  <c r="F61" i="1"/>
  <c r="G60" i="1"/>
  <c r="G57" i="1"/>
  <c r="F47" i="1"/>
  <c r="E82" i="1" s="1"/>
  <c r="E38" i="1"/>
  <c r="G38" i="1" s="1"/>
  <c r="G30" i="1"/>
  <c r="G32" i="1" s="1"/>
  <c r="E79" i="1" s="1"/>
  <c r="E27" i="1"/>
  <c r="E78" i="1" s="1"/>
  <c r="E23" i="1"/>
  <c r="E77" i="1" s="1"/>
  <c r="G61" i="1" l="1"/>
  <c r="B43" i="1"/>
  <c r="C43" i="1" s="1"/>
  <c r="E84" i="1"/>
  <c r="E80" i="1"/>
  <c r="G43" i="1" l="1"/>
  <c r="C64" i="1" s="1"/>
  <c r="F64" i="1" s="1"/>
  <c r="E85" i="1" s="1"/>
  <c r="E81" i="1"/>
  <c r="E43" i="1"/>
  <c r="E86" i="1" l="1"/>
  <c r="E87" i="1" s="1"/>
  <c r="G85" i="1" s="1"/>
  <c r="F62" i="1" s="1"/>
  <c r="G78" i="1" l="1"/>
  <c r="F25" i="1" s="1"/>
  <c r="G77" i="1"/>
  <c r="F21" i="1" s="1"/>
  <c r="G84" i="1"/>
  <c r="F55" i="1" s="1"/>
  <c r="G83" i="1"/>
  <c r="F49" i="1" s="1"/>
  <c r="G72" i="1"/>
  <c r="H7" i="1" s="1"/>
  <c r="G80" i="1"/>
  <c r="F34" i="1" s="1"/>
  <c r="G82" i="1"/>
  <c r="F44" i="1" s="1"/>
  <c r="G73" i="1"/>
  <c r="G74" i="1" s="1"/>
  <c r="G75" i="1" s="1"/>
  <c r="G86" i="1"/>
  <c r="G79" i="1"/>
  <c r="F28" i="1" s="1"/>
  <c r="G81" i="1"/>
  <c r="F39" i="1" s="1"/>
  <c r="H8" i="1"/>
  <c r="G87" i="1" l="1"/>
  <c r="H10" i="1"/>
  <c r="H9" i="1"/>
</calcChain>
</file>

<file path=xl/sharedStrings.xml><?xml version="1.0" encoding="utf-8"?>
<sst xmlns="http://schemas.openxmlformats.org/spreadsheetml/2006/main" count="135" uniqueCount="98">
  <si>
    <t>Resultados Obtidos</t>
  </si>
  <si>
    <t>Nº Dias com Transporte no  Ano</t>
  </si>
  <si>
    <t xml:space="preserve">valor anual </t>
  </si>
  <si>
    <t>Nº Meses com Transporte</t>
  </si>
  <si>
    <t>valor mensal</t>
  </si>
  <si>
    <t>Média Dias /Mês</t>
  </si>
  <si>
    <t>Valor Dia</t>
  </si>
  <si>
    <t>Percurso Mensal (KM)</t>
  </si>
  <si>
    <t>Valor Km</t>
  </si>
  <si>
    <t>Numero de Alunos</t>
  </si>
  <si>
    <t>Total Horas Semana</t>
  </si>
  <si>
    <t>Meio Dia</t>
  </si>
  <si>
    <t>Tarde</t>
  </si>
  <si>
    <t>Total de Horas</t>
  </si>
  <si>
    <t>Valores Apurados no Trajeto:</t>
  </si>
  <si>
    <t>A - Depreciação  - Avaliação Tabela FIP - Depreciação Tabela RF</t>
  </si>
  <si>
    <t>Quant.</t>
  </si>
  <si>
    <t>Ano</t>
  </si>
  <si>
    <t>Investimento</t>
  </si>
  <si>
    <t>Depreciação %</t>
  </si>
  <si>
    <t>Anual</t>
  </si>
  <si>
    <t>B - Taxas Detran</t>
  </si>
  <si>
    <t>R$ Seguro</t>
  </si>
  <si>
    <t>R$ Licenciamneto</t>
  </si>
  <si>
    <t>R$ IPVA</t>
  </si>
  <si>
    <t>C - Vistorias</t>
  </si>
  <si>
    <t>Tipo de Veículo</t>
  </si>
  <si>
    <t>Freq, ano</t>
  </si>
  <si>
    <t>Unitario</t>
  </si>
  <si>
    <r>
      <rPr>
        <b/>
        <sz val="9"/>
        <color rgb="FF000000"/>
        <rFont val="Calibri"/>
        <family val="2"/>
        <charset val="1"/>
      </rPr>
      <t>Laudo de vistoria Técnica</t>
    </r>
    <r>
      <rPr>
        <sz val="9"/>
        <color rgb="FF000000"/>
        <rFont val="Calibri"/>
        <family val="2"/>
        <charset val="1"/>
      </rPr>
      <t xml:space="preserve">- 2VEZES/ANO            </t>
    </r>
    <r>
      <rPr>
        <b/>
        <sz val="9"/>
        <color rgb="FF000000"/>
        <rFont val="Calibri"/>
        <family val="2"/>
        <charset val="1"/>
      </rPr>
      <t>Aferição tacógrafo</t>
    </r>
    <r>
      <rPr>
        <sz val="9"/>
        <color rgb="FF000000"/>
        <rFont val="Calibri"/>
        <family val="2"/>
        <charset val="1"/>
      </rPr>
      <t xml:space="preserve"> - 1  por 2 anos        </t>
    </r>
    <r>
      <rPr>
        <b/>
        <sz val="9"/>
        <color rgb="FF000000"/>
        <rFont val="Calibri"/>
        <family val="2"/>
        <charset val="1"/>
      </rPr>
      <t>INMETRO</t>
    </r>
    <r>
      <rPr>
        <sz val="9"/>
        <color rgb="FF000000"/>
        <rFont val="Calibri"/>
        <family val="2"/>
        <charset val="1"/>
      </rPr>
      <t xml:space="preserve"> - selagem do tacógrafo - 1 por 2 anos </t>
    </r>
    <r>
      <rPr>
        <sz val="10"/>
        <color rgb="FF000000"/>
        <rFont val="Calibri"/>
        <family val="2"/>
        <charset val="1"/>
      </rPr>
      <t xml:space="preserve">     </t>
    </r>
  </si>
  <si>
    <t>D - Combustível</t>
  </si>
  <si>
    <t>Não Pavimentada</t>
  </si>
  <si>
    <t>R$/ litro</t>
  </si>
  <si>
    <t>km/litro</t>
  </si>
  <si>
    <t>km/dia</t>
  </si>
  <si>
    <t xml:space="preserve">Mensal </t>
  </si>
  <si>
    <t>E - Manutenção</t>
  </si>
  <si>
    <t>R$ anual</t>
  </si>
  <si>
    <t>Taxa</t>
  </si>
  <si>
    <t>F - Seguro do Serviço e Veiculo</t>
  </si>
  <si>
    <t>Anual R$</t>
  </si>
  <si>
    <t>Qualificação</t>
  </si>
  <si>
    <t>G - Recursos Humanos</t>
  </si>
  <si>
    <t>Profissional</t>
  </si>
  <si>
    <t>SALARIO NORMATIVO</t>
  </si>
  <si>
    <t xml:space="preserve">13º SALARIO  </t>
  </si>
  <si>
    <t>FGTS</t>
  </si>
  <si>
    <t>ADCIONAL NOT.</t>
  </si>
  <si>
    <t>Mensal</t>
  </si>
  <si>
    <t>AUX. ALIMENTAÇÃO</t>
  </si>
  <si>
    <t>ADICIONAL DE FÉRIAS</t>
  </si>
  <si>
    <t>INSS/SAT</t>
  </si>
  <si>
    <t xml:space="preserve">   </t>
  </si>
  <si>
    <t>H - Despesas Administrativas</t>
  </si>
  <si>
    <t>Taxa Inst. Anual</t>
  </si>
  <si>
    <t>Mês</t>
  </si>
  <si>
    <t>Serviços Contabeis</t>
  </si>
  <si>
    <t>Serviço Rastreamento</t>
  </si>
  <si>
    <t>Outros especificar ( Deslocamento para abastecimento /escola cidade/cidade escola)</t>
  </si>
  <si>
    <t xml:space="preserve">I - Lucro  - Calculado aplicando aliquota nos custos quadros ( a+b+c+d+e+f+g+h) </t>
  </si>
  <si>
    <t>Custos Total</t>
  </si>
  <si>
    <t>Taxa Rent.</t>
  </si>
  <si>
    <t>Lucro Anual</t>
  </si>
  <si>
    <t>PLANILHA ANALÍTICA DE CUSTOS</t>
  </si>
  <si>
    <t>Nº Dias Letivos Ano</t>
  </si>
  <si>
    <t>Itens</t>
  </si>
  <si>
    <t>R$</t>
  </si>
  <si>
    <t>%</t>
  </si>
  <si>
    <t>Depreciação</t>
  </si>
  <si>
    <t>Taxas Detran</t>
  </si>
  <si>
    <t>Vistorias</t>
  </si>
  <si>
    <t>Combustível</t>
  </si>
  <si>
    <t>Manutenção</t>
  </si>
  <si>
    <t>Seguro do Serviço e Veiculo</t>
  </si>
  <si>
    <t>Recursos Humanos</t>
  </si>
  <si>
    <t>Despesas Administrativas</t>
  </si>
  <si>
    <t>Lucro</t>
  </si>
  <si>
    <t>Tributação: Simples Nacional Aliquota</t>
  </si>
  <si>
    <t>Total:</t>
  </si>
  <si>
    <t>VISTORIA TÉCNICA</t>
  </si>
  <si>
    <t>1 POR 2 ANOS</t>
  </si>
  <si>
    <t>PREFEITURA MUNICIPAL DE CANDIOTA</t>
  </si>
  <si>
    <t xml:space="preserve"> </t>
  </si>
  <si>
    <t>Inicio:  12:00</t>
  </si>
  <si>
    <t>Final: 13:30</t>
  </si>
  <si>
    <t>Manhã</t>
  </si>
  <si>
    <t>Outros especificar ( Viagem Pelotas Tacografo e Vistoria CAT em Candiota)</t>
  </si>
  <si>
    <t>MUNICÍPIO:  Candiota</t>
  </si>
  <si>
    <t>CCT 2021/2022 RS003345/2021 -  REG. NO MTE: RS003345/2021</t>
  </si>
  <si>
    <t>Percurso Diário (KM)</t>
  </si>
  <si>
    <t>PLANILHA ANALÍTICA DE CUSTOS - VEÍCULO  28 LUGARES</t>
  </si>
  <si>
    <r>
      <t xml:space="preserve">TIPO DE EXECUÇÃO: </t>
    </r>
    <r>
      <rPr>
        <b/>
        <sz val="10"/>
        <color rgb="FFFF0000"/>
        <rFont val="Calibri"/>
        <family val="2"/>
        <charset val="1"/>
      </rPr>
      <t>Transporte Escolar Tercerizado - Veiculo Capacidade mínima 28 lugares</t>
    </r>
  </si>
  <si>
    <t>Tipo de Veículo:  Micro Escolar Cap. 28 Lugares</t>
  </si>
  <si>
    <t>Micro</t>
  </si>
  <si>
    <r>
      <t xml:space="preserve">ITINERÁRIO: </t>
    </r>
    <r>
      <rPr>
        <b/>
        <sz val="10"/>
        <color rgb="FFFF0000"/>
        <rFont val="Calibri"/>
        <family val="2"/>
      </rPr>
      <t xml:space="preserve"> D</t>
    </r>
    <r>
      <rPr>
        <b/>
        <sz val="10"/>
        <color rgb="FF000000"/>
        <rFont val="Calibri"/>
        <family val="2"/>
      </rPr>
      <t xml:space="preserve"> - S. Izabel, Santa Lúcia, P. Tigre, Marmeleiro, C. Aparecida, C. Tavares, C. Noedi, Ent. Mina, Port. Neister, Roça Nova, S. Izabel</t>
    </r>
  </si>
  <si>
    <t>1,5 Horas</t>
  </si>
  <si>
    <t>28</t>
  </si>
  <si>
    <t>Micro (CAT+ TACÓGRAFO + SELAGEM)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</si>
</sst>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R$ &quot;* #,##0.00_ ;_ &quot;R$ &quot;* \-#,##0.00_ ;_ &quot;R$ &quot;* \-??_ ;_ @_ "/>
    <numFmt numFmtId="165" formatCode="[$-416]hh:mm"/>
    <numFmt numFmtId="166" formatCode="_-&quot;R$&quot;* #,##0.00_-;&quot;-R$&quot;* #,##0.00_-;_-&quot;R$&quot;* \-??_-;_-@_-"/>
    <numFmt numFmtId="167" formatCode="_-* #,##0.00_-;\-* #,##0.00_-;_-* \-??_-;_-@_-"/>
    <numFmt numFmtId="168" formatCode="_-[$R$ -416]* #,##0.00_ ;_-[$R$ -416]* \-#,##0.00\ ;_-[$R$ -416]* \-??_ ;_-@_ "/>
  </numFmts>
  <fonts count="17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name val="Calibri"/>
      <family val="2"/>
      <charset val="1"/>
    </font>
    <font>
      <sz val="10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sz val="8.5"/>
      <color rgb="FF000000"/>
      <name val="Calibri"/>
      <family val="2"/>
      <charset val="1"/>
    </font>
    <font>
      <b/>
      <sz val="8"/>
      <color rgb="FFFF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u/>
      <sz val="10"/>
      <color rgb="FF000000"/>
      <name val="Calibri"/>
      <family val="2"/>
      <charset val="1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FFFF99"/>
        <bgColor rgb="FFFFFFCC"/>
      </patternFill>
    </fill>
    <fill>
      <patternFill patternType="solid">
        <fgColor rgb="FFDBDBDB"/>
        <bgColor rgb="FFFFF2CC"/>
      </patternFill>
    </fill>
    <fill>
      <patternFill patternType="solid">
        <fgColor rgb="FFFFC000"/>
        <bgColor rgb="FFFFCC00"/>
      </patternFill>
    </fill>
    <fill>
      <patternFill patternType="solid">
        <fgColor rgb="FFFFCC00"/>
        <bgColor rgb="FFFFC000"/>
      </patternFill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FCC"/>
        <bgColor rgb="FF993300"/>
      </patternFill>
    </fill>
    <fill>
      <patternFill patternType="solid">
        <fgColor theme="8" tint="0.39997558519241921"/>
        <bgColor rgb="FFFFFFCC"/>
      </patternFill>
    </fill>
    <fill>
      <patternFill patternType="solid">
        <fgColor rgb="FF00B0F0"/>
        <bgColor rgb="FFFFFFCC"/>
      </patternFill>
    </fill>
    <fill>
      <patternFill patternType="solid">
        <fgColor rgb="FF00B0F0"/>
        <bgColor rgb="FF993300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167" fontId="13" fillId="0" borderId="0" applyBorder="0" applyProtection="0"/>
    <xf numFmtId="166" fontId="13" fillId="0" borderId="0" applyBorder="0" applyProtection="0"/>
    <xf numFmtId="9" fontId="13" fillId="0" borderId="0" applyBorder="0" applyProtection="0"/>
    <xf numFmtId="0" fontId="4" fillId="0" borderId="0" applyBorder="0" applyProtection="0"/>
  </cellStyleXfs>
  <cellXfs count="174">
    <xf numFmtId="0" fontId="0" fillId="0" borderId="0" xfId="0"/>
    <xf numFmtId="0" fontId="2" fillId="0" borderId="0" xfId="0" applyFont="1"/>
    <xf numFmtId="0" fontId="1" fillId="3" borderId="2" xfId="0" applyFont="1" applyFill="1" applyBorder="1" applyAlignment="1"/>
    <xf numFmtId="0" fontId="1" fillId="3" borderId="0" xfId="0" applyFont="1" applyFill="1" applyBorder="1" applyAlignment="1"/>
    <xf numFmtId="0" fontId="1" fillId="3" borderId="3" xfId="0" applyFont="1" applyFill="1" applyBorder="1" applyAlignment="1"/>
    <xf numFmtId="0" fontId="2" fillId="4" borderId="8" xfId="0" applyFont="1" applyFill="1" applyBorder="1" applyAlignment="1">
      <alignment horizontal="center"/>
    </xf>
    <xf numFmtId="164" fontId="2" fillId="4" borderId="9" xfId="0" applyNumberFormat="1" applyFont="1" applyFill="1" applyBorder="1"/>
    <xf numFmtId="164" fontId="2" fillId="4" borderId="10" xfId="0" applyNumberFormat="1" applyFont="1" applyFill="1" applyBorder="1"/>
    <xf numFmtId="0" fontId="2" fillId="4" borderId="12" xfId="0" applyFont="1" applyFill="1" applyBorder="1" applyAlignment="1">
      <alignment horizontal="center"/>
    </xf>
    <xf numFmtId="164" fontId="1" fillId="3" borderId="5" xfId="0" applyNumberFormat="1" applyFont="1" applyFill="1" applyBorder="1"/>
    <xf numFmtId="164" fontId="2" fillId="0" borderId="0" xfId="0" applyNumberFormat="1" applyFont="1"/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/>
    <xf numFmtId="0" fontId="1" fillId="4" borderId="8" xfId="0" applyFont="1" applyFill="1" applyBorder="1" applyAlignment="1"/>
    <xf numFmtId="0" fontId="1" fillId="4" borderId="21" xfId="0" applyFont="1" applyFill="1" applyBorder="1" applyAlignment="1"/>
    <xf numFmtId="0" fontId="2" fillId="4" borderId="2" xfId="0" applyFont="1" applyFill="1" applyBorder="1" applyAlignment="1"/>
    <xf numFmtId="0" fontId="2" fillId="4" borderId="3" xfId="0" applyFont="1" applyFill="1" applyBorder="1" applyAlignment="1"/>
    <xf numFmtId="0" fontId="1" fillId="4" borderId="22" xfId="0" applyFont="1" applyFill="1" applyBorder="1" applyAlignment="1">
      <alignment vertical="center" wrapText="1"/>
    </xf>
    <xf numFmtId="165" fontId="1" fillId="4" borderId="21" xfId="0" applyNumberFormat="1" applyFont="1" applyFill="1" applyBorder="1" applyAlignment="1">
      <alignment horizontal="left"/>
    </xf>
    <xf numFmtId="0" fontId="1" fillId="4" borderId="23" xfId="0" applyFont="1" applyFill="1" applyBorder="1" applyAlignment="1"/>
    <xf numFmtId="0" fontId="1" fillId="4" borderId="24" xfId="0" applyFont="1" applyFill="1" applyBorder="1" applyAlignment="1"/>
    <xf numFmtId="0" fontId="1" fillId="4" borderId="25" xfId="0" applyFont="1" applyFill="1" applyBorder="1" applyAlignment="1"/>
    <xf numFmtId="0" fontId="1" fillId="4" borderId="11" xfId="0" applyFont="1" applyFill="1" applyBorder="1" applyAlignment="1"/>
    <xf numFmtId="0" fontId="2" fillId="4" borderId="27" xfId="0" applyFont="1" applyFill="1" applyBorder="1"/>
    <xf numFmtId="0" fontId="2" fillId="4" borderId="28" xfId="0" applyFont="1" applyFill="1" applyBorder="1"/>
    <xf numFmtId="0" fontId="2" fillId="4" borderId="7" xfId="0" applyFont="1" applyFill="1" applyBorder="1" applyAlignment="1">
      <alignment horizontal="center"/>
    </xf>
    <xf numFmtId="4" fontId="1" fillId="4" borderId="8" xfId="0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67" fontId="2" fillId="4" borderId="19" xfId="1" applyFont="1" applyFill="1" applyBorder="1" applyAlignment="1" applyProtection="1">
      <alignment horizontal="center"/>
    </xf>
    <xf numFmtId="167" fontId="2" fillId="4" borderId="24" xfId="1" applyFont="1" applyFill="1" applyBorder="1" applyAlignment="1" applyProtection="1">
      <alignment horizontal="center"/>
    </xf>
    <xf numFmtId="167" fontId="2" fillId="4" borderId="23" xfId="1" applyFont="1" applyFill="1" applyBorder="1" applyAlignment="1" applyProtection="1">
      <alignment horizontal="center"/>
    </xf>
    <xf numFmtId="0" fontId="4" fillId="0" borderId="0" xfId="4" applyBorder="1" applyAlignment="1" applyProtection="1"/>
    <xf numFmtId="0" fontId="1" fillId="4" borderId="30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2" fontId="2" fillId="4" borderId="24" xfId="0" applyNumberFormat="1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8" fillId="0" borderId="0" xfId="0" applyFont="1"/>
    <xf numFmtId="168" fontId="2" fillId="4" borderId="24" xfId="0" applyNumberFormat="1" applyFont="1" applyFill="1" applyBorder="1"/>
    <xf numFmtId="0" fontId="2" fillId="4" borderId="7" xfId="0" applyFont="1" applyFill="1" applyBorder="1"/>
    <xf numFmtId="0" fontId="2" fillId="4" borderId="34" xfId="0" applyFont="1" applyFill="1" applyBorder="1"/>
    <xf numFmtId="0" fontId="2" fillId="4" borderId="35" xfId="0" applyFont="1" applyFill="1" applyBorder="1"/>
    <xf numFmtId="0" fontId="2" fillId="4" borderId="36" xfId="0" applyFont="1" applyFill="1" applyBorder="1" applyAlignment="1"/>
    <xf numFmtId="0" fontId="2" fillId="4" borderId="37" xfId="0" applyFont="1" applyFill="1" applyBorder="1" applyAlignment="1"/>
    <xf numFmtId="0" fontId="9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2" fillId="4" borderId="24" xfId="0" applyFont="1" applyFill="1" applyBorder="1"/>
    <xf numFmtId="168" fontId="2" fillId="4" borderId="8" xfId="0" applyNumberFormat="1" applyFont="1" applyFill="1" applyBorder="1"/>
    <xf numFmtId="168" fontId="2" fillId="4" borderId="20" xfId="0" applyNumberFormat="1" applyFont="1" applyFill="1" applyBorder="1"/>
    <xf numFmtId="168" fontId="1" fillId="2" borderId="5" xfId="0" applyNumberFormat="1" applyFont="1" applyFill="1" applyBorder="1"/>
    <xf numFmtId="0" fontId="2" fillId="4" borderId="11" xfId="0" applyFont="1" applyFill="1" applyBorder="1"/>
    <xf numFmtId="166" fontId="2" fillId="4" borderId="12" xfId="2" applyFont="1" applyFill="1" applyBorder="1" applyAlignment="1" applyProtection="1"/>
    <xf numFmtId="168" fontId="2" fillId="4" borderId="12" xfId="0" applyNumberFormat="1" applyFont="1" applyFill="1" applyBorder="1"/>
    <xf numFmtId="166" fontId="2" fillId="4" borderId="38" xfId="2" applyFont="1" applyFill="1" applyBorder="1" applyAlignment="1" applyProtection="1"/>
    <xf numFmtId="0" fontId="1" fillId="4" borderId="2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1" fillId="4" borderId="39" xfId="0" applyFont="1" applyFill="1" applyBorder="1" applyAlignment="1">
      <alignment horizontal="left"/>
    </xf>
    <xf numFmtId="0" fontId="1" fillId="4" borderId="40" xfId="0" applyFont="1" applyFill="1" applyBorder="1" applyAlignment="1">
      <alignment horizontal="left"/>
    </xf>
    <xf numFmtId="166" fontId="1" fillId="4" borderId="28" xfId="2" applyFont="1" applyFill="1" applyBorder="1" applyAlignment="1" applyProtection="1">
      <alignment horizontal="center"/>
    </xf>
    <xf numFmtId="0" fontId="2" fillId="4" borderId="41" xfId="0" applyFont="1" applyFill="1" applyBorder="1" applyAlignment="1">
      <alignment horizontal="left"/>
    </xf>
    <xf numFmtId="166" fontId="2" fillId="4" borderId="21" xfId="2" applyFont="1" applyFill="1" applyBorder="1" applyAlignment="1" applyProtection="1"/>
    <xf numFmtId="168" fontId="2" fillId="4" borderId="21" xfId="0" applyNumberFormat="1" applyFont="1" applyFill="1" applyBorder="1"/>
    <xf numFmtId="168" fontId="2" fillId="4" borderId="42" xfId="0" applyNumberFormat="1" applyFont="1" applyFill="1" applyBorder="1"/>
    <xf numFmtId="166" fontId="2" fillId="4" borderId="42" xfId="2" applyFont="1" applyFill="1" applyBorder="1" applyAlignment="1" applyProtection="1"/>
    <xf numFmtId="166" fontId="2" fillId="4" borderId="8" xfId="2" applyFont="1" applyFill="1" applyBorder="1" applyAlignment="1" applyProtection="1"/>
    <xf numFmtId="0" fontId="2" fillId="4" borderId="43" xfId="0" applyFont="1" applyFill="1" applyBorder="1" applyAlignment="1">
      <alignment horizontal="left"/>
    </xf>
    <xf numFmtId="166" fontId="2" fillId="4" borderId="25" xfId="2" applyFont="1" applyFill="1" applyBorder="1" applyAlignment="1" applyProtection="1"/>
    <xf numFmtId="168" fontId="2" fillId="4" borderId="25" xfId="0" applyNumberFormat="1" applyFont="1" applyFill="1" applyBorder="1"/>
    <xf numFmtId="168" fontId="2" fillId="4" borderId="44" xfId="0" applyNumberFormat="1" applyFont="1" applyFill="1" applyBorder="1"/>
    <xf numFmtId="166" fontId="2" fillId="4" borderId="44" xfId="2" applyFont="1" applyFill="1" applyBorder="1" applyAlignment="1" applyProtection="1"/>
    <xf numFmtId="166" fontId="2" fillId="4" borderId="24" xfId="2" applyFont="1" applyFill="1" applyBorder="1" applyAlignment="1" applyProtection="1"/>
    <xf numFmtId="0" fontId="2" fillId="4" borderId="20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166" fontId="2" fillId="4" borderId="0" xfId="2" applyFont="1" applyFill="1" applyBorder="1" applyAlignment="1" applyProtection="1"/>
    <xf numFmtId="168" fontId="2" fillId="4" borderId="0" xfId="0" applyNumberFormat="1" applyFont="1" applyFill="1" applyBorder="1"/>
    <xf numFmtId="166" fontId="1" fillId="2" borderId="4" xfId="2" applyFont="1" applyFill="1" applyBorder="1" applyAlignment="1" applyProtection="1"/>
    <xf numFmtId="0" fontId="2" fillId="4" borderId="28" xfId="0" applyFont="1" applyFill="1" applyBorder="1" applyAlignment="1">
      <alignment horizontal="center"/>
    </xf>
    <xf numFmtId="9" fontId="1" fillId="4" borderId="32" xfId="0" applyNumberFormat="1" applyFont="1" applyFill="1" applyBorder="1" applyAlignment="1">
      <alignment horizontal="center"/>
    </xf>
    <xf numFmtId="2" fontId="2" fillId="0" borderId="0" xfId="0" applyNumberFormat="1" applyFont="1"/>
    <xf numFmtId="0" fontId="2" fillId="4" borderId="16" xfId="0" applyFont="1" applyFill="1" applyBorder="1" applyAlignment="1">
      <alignment horizontal="center"/>
    </xf>
    <xf numFmtId="0" fontId="11" fillId="0" borderId="0" xfId="0" applyFont="1"/>
    <xf numFmtId="164" fontId="1" fillId="9" borderId="5" xfId="0" applyNumberFormat="1" applyFont="1" applyFill="1" applyBorder="1"/>
    <xf numFmtId="164" fontId="1" fillId="9" borderId="48" xfId="0" applyNumberFormat="1" applyFont="1" applyFill="1" applyBorder="1"/>
    <xf numFmtId="164" fontId="1" fillId="2" borderId="48" xfId="0" applyNumberFormat="1" applyFont="1" applyFill="1" applyBorder="1"/>
    <xf numFmtId="0" fontId="14" fillId="3" borderId="0" xfId="0" applyFont="1" applyFill="1" applyBorder="1" applyAlignment="1"/>
    <xf numFmtId="0" fontId="1" fillId="11" borderId="2" xfId="0" applyFont="1" applyFill="1" applyBorder="1" applyAlignment="1"/>
    <xf numFmtId="0" fontId="1" fillId="11" borderId="0" xfId="0" applyFont="1" applyFill="1" applyBorder="1" applyAlignment="1"/>
    <xf numFmtId="1" fontId="7" fillId="4" borderId="23" xfId="0" applyNumberFormat="1" applyFont="1" applyFill="1" applyBorder="1" applyAlignment="1">
      <alignment horizontal="center"/>
    </xf>
    <xf numFmtId="0" fontId="1" fillId="11" borderId="3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left"/>
    </xf>
    <xf numFmtId="0" fontId="2" fillId="4" borderId="8" xfId="0" applyFont="1" applyFill="1" applyBorder="1" applyAlignment="1">
      <alignment horizontal="left"/>
    </xf>
    <xf numFmtId="0" fontId="1" fillId="10" borderId="2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 wrapText="1"/>
    </xf>
    <xf numFmtId="49" fontId="2" fillId="4" borderId="9" xfId="0" applyNumberFormat="1" applyFont="1" applyFill="1" applyBorder="1" applyAlignment="1">
      <alignment horizontal="center" wrapText="1"/>
    </xf>
    <xf numFmtId="49" fontId="2" fillId="4" borderId="9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left"/>
    </xf>
    <xf numFmtId="10" fontId="1" fillId="7" borderId="5" xfId="0" applyNumberFormat="1" applyFont="1" applyFill="1" applyBorder="1" applyAlignment="1">
      <alignment horizontal="right"/>
    </xf>
    <xf numFmtId="0" fontId="1" fillId="4" borderId="29" xfId="0" applyFont="1" applyFill="1" applyBorder="1" applyAlignment="1">
      <alignment horizontal="center"/>
    </xf>
    <xf numFmtId="166" fontId="1" fillId="2" borderId="5" xfId="2" applyFont="1" applyFill="1" applyBorder="1" applyAlignment="1" applyProtection="1">
      <alignment horizontal="center"/>
    </xf>
    <xf numFmtId="0" fontId="2" fillId="4" borderId="4" xfId="0" applyFont="1" applyFill="1" applyBorder="1" applyAlignment="1">
      <alignment horizontal="center"/>
    </xf>
    <xf numFmtId="164" fontId="1" fillId="2" borderId="5" xfId="1" applyNumberFormat="1" applyFont="1" applyFill="1" applyBorder="1" applyAlignment="1" applyProtection="1">
      <alignment horizontal="center"/>
    </xf>
    <xf numFmtId="0" fontId="2" fillId="4" borderId="14" xfId="0" applyFont="1" applyFill="1" applyBorder="1" applyAlignment="1">
      <alignment horizontal="left"/>
    </xf>
    <xf numFmtId="0" fontId="2" fillId="4" borderId="1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164" fontId="1" fillId="9" borderId="5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4" fontId="1" fillId="9" borderId="46" xfId="0" applyNumberFormat="1" applyFont="1" applyFill="1" applyBorder="1" applyAlignment="1">
      <alignment horizontal="center"/>
    </xf>
    <xf numFmtId="164" fontId="1" fillId="9" borderId="47" xfId="0" applyNumberFormat="1" applyFont="1" applyFill="1" applyBorder="1" applyAlignment="1">
      <alignment horizontal="center"/>
    </xf>
    <xf numFmtId="164" fontId="1" fillId="2" borderId="46" xfId="0" applyNumberFormat="1" applyFont="1" applyFill="1" applyBorder="1" applyAlignment="1">
      <alignment horizontal="center"/>
    </xf>
    <xf numFmtId="164" fontId="1" fillId="2" borderId="47" xfId="0" applyNumberFormat="1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168" fontId="1" fillId="2" borderId="5" xfId="0" applyNumberFormat="1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10" fontId="2" fillId="4" borderId="13" xfId="0" applyNumberFormat="1" applyFont="1" applyFill="1" applyBorder="1" applyAlignment="1">
      <alignment horizontal="center"/>
    </xf>
    <xf numFmtId="166" fontId="2" fillId="4" borderId="8" xfId="2" applyFont="1" applyFill="1" applyBorder="1" applyAlignment="1" applyProtection="1">
      <alignment horizontal="center"/>
    </xf>
    <xf numFmtId="2" fontId="2" fillId="4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168" fontId="2" fillId="4" borderId="29" xfId="0" applyNumberFormat="1" applyFont="1" applyFill="1" applyBorder="1" applyAlignment="1">
      <alignment horizontal="center"/>
    </xf>
    <xf numFmtId="0" fontId="1" fillId="5" borderId="5" xfId="0" applyFont="1" applyFill="1" applyBorder="1" applyAlignment="1">
      <alignment horizontal="left"/>
    </xf>
    <xf numFmtId="10" fontId="1" fillId="8" borderId="5" xfId="2" applyNumberFormat="1" applyFont="1" applyFill="1" applyBorder="1" applyAlignment="1" applyProtection="1">
      <alignment horizontal="right"/>
    </xf>
    <xf numFmtId="168" fontId="1" fillId="4" borderId="18" xfId="0" applyNumberFormat="1" applyFont="1" applyFill="1" applyBorder="1" applyAlignment="1">
      <alignment horizontal="center"/>
    </xf>
    <xf numFmtId="168" fontId="2" fillId="4" borderId="9" xfId="0" applyNumberFormat="1" applyFont="1" applyFill="1" applyBorder="1" applyAlignment="1">
      <alignment horizontal="center"/>
    </xf>
    <xf numFmtId="168" fontId="2" fillId="4" borderId="10" xfId="0" applyNumberFormat="1" applyFont="1" applyFill="1" applyBorder="1" applyAlignment="1">
      <alignment horizontal="center"/>
    </xf>
    <xf numFmtId="168" fontId="2" fillId="4" borderId="8" xfId="0" applyNumberFormat="1" applyFont="1" applyFill="1" applyBorder="1" applyAlignment="1">
      <alignment horizontal="center" wrapText="1"/>
    </xf>
    <xf numFmtId="168" fontId="1" fillId="2" borderId="4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168" fontId="2" fillId="4" borderId="12" xfId="0" applyNumberFormat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left"/>
    </xf>
    <xf numFmtId="168" fontId="2" fillId="4" borderId="6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left"/>
    </xf>
    <xf numFmtId="168" fontId="2" fillId="4" borderId="45" xfId="0" applyNumberFormat="1" applyFont="1" applyFill="1" applyBorder="1" applyAlignment="1">
      <alignment horizontal="center"/>
    </xf>
    <xf numFmtId="168" fontId="2" fillId="3" borderId="26" xfId="0" applyNumberFormat="1" applyFont="1" applyFill="1" applyBorder="1" applyAlignment="1">
      <alignment horizontal="center"/>
    </xf>
    <xf numFmtId="0" fontId="12" fillId="4" borderId="14" xfId="0" applyFont="1" applyFill="1" applyBorder="1" applyAlignment="1">
      <alignment horizontal="left"/>
    </xf>
    <xf numFmtId="0" fontId="1" fillId="4" borderId="16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left"/>
    </xf>
    <xf numFmtId="164" fontId="2" fillId="4" borderId="8" xfId="0" applyNumberFormat="1" applyFont="1" applyFill="1" applyBorder="1" applyAlignment="1">
      <alignment horizontal="center"/>
    </xf>
    <xf numFmtId="10" fontId="0" fillId="4" borderId="9" xfId="3" applyNumberFormat="1" applyFont="1" applyFill="1" applyBorder="1" applyAlignment="1" applyProtection="1">
      <alignment horizontal="right"/>
    </xf>
    <xf numFmtId="164" fontId="2" fillId="4" borderId="12" xfId="0" applyNumberFormat="1" applyFont="1" applyFill="1" applyBorder="1" applyAlignment="1">
      <alignment horizontal="center"/>
    </xf>
    <xf numFmtId="10" fontId="0" fillId="4" borderId="13" xfId="3" applyNumberFormat="1" applyFont="1" applyFill="1" applyBorder="1" applyAlignment="1" applyProtection="1">
      <alignment horizontal="right"/>
    </xf>
    <xf numFmtId="0" fontId="0" fillId="4" borderId="26" xfId="0" applyFont="1" applyFill="1" applyBorder="1" applyAlignment="1">
      <alignment horizontal="left"/>
    </xf>
    <xf numFmtId="164" fontId="2" fillId="3" borderId="5" xfId="0" applyNumberFormat="1" applyFont="1" applyFill="1" applyBorder="1" applyAlignment="1">
      <alignment horizontal="center"/>
    </xf>
    <xf numFmtId="10" fontId="0" fillId="3" borderId="5" xfId="3" applyNumberFormat="1" applyFont="1" applyFill="1" applyBorder="1" applyAlignment="1" applyProtection="1">
      <alignment horizontal="right"/>
    </xf>
  </cellXfs>
  <cellStyles count="5">
    <cellStyle name="Hiperlink" xfId="4" builtinId="8"/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C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87"/>
  <sheetViews>
    <sheetView tabSelected="1" topLeftCell="A22" zoomScale="110" zoomScaleNormal="110" workbookViewId="0">
      <selection activeCell="D27" sqref="D27"/>
    </sheetView>
  </sheetViews>
  <sheetFormatPr defaultRowHeight="15" x14ac:dyDescent="0.25"/>
  <cols>
    <col min="1" max="1" width="17.7109375" customWidth="1"/>
    <col min="2" max="2" width="14.7109375" customWidth="1"/>
    <col min="3" max="3" width="16.42578125" customWidth="1"/>
    <col min="4" max="4" width="19.140625" customWidth="1"/>
    <col min="5" max="5" width="14" customWidth="1"/>
    <col min="6" max="6" width="13" customWidth="1"/>
    <col min="7" max="7" width="5" customWidth="1"/>
    <col min="8" max="8" width="13.42578125" bestFit="1" customWidth="1"/>
    <col min="9" max="9" width="8.7109375" customWidth="1"/>
    <col min="10" max="10" width="11.140625" customWidth="1"/>
    <col min="11" max="11" width="12.140625" customWidth="1"/>
    <col min="12" max="1025" width="8.7109375" customWidth="1"/>
  </cols>
  <sheetData>
    <row r="1" spans="1:11" s="1" customFormat="1" ht="12.75" x14ac:dyDescent="0.2">
      <c r="A1" s="95" t="s">
        <v>90</v>
      </c>
      <c r="B1" s="95"/>
      <c r="C1" s="95"/>
      <c r="D1" s="95"/>
      <c r="E1" s="95"/>
      <c r="F1" s="95"/>
      <c r="G1" s="95"/>
      <c r="H1" s="95"/>
    </row>
    <row r="2" spans="1:11" s="1" customFormat="1" ht="12.75" x14ac:dyDescent="0.2">
      <c r="A2" s="101" t="s">
        <v>81</v>
      </c>
      <c r="B2" s="102"/>
      <c r="C2" s="102"/>
      <c r="D2" s="102"/>
      <c r="E2" s="102"/>
      <c r="F2" s="102"/>
      <c r="G2" s="102"/>
      <c r="H2" s="103"/>
    </row>
    <row r="3" spans="1:11" s="1" customFormat="1" ht="12.75" x14ac:dyDescent="0.2">
      <c r="A3" s="2" t="s">
        <v>94</v>
      </c>
      <c r="B3" s="3"/>
      <c r="C3" s="3"/>
      <c r="D3" s="3"/>
      <c r="E3" s="3"/>
      <c r="F3" s="3"/>
      <c r="G3" s="3"/>
      <c r="H3" s="4"/>
    </row>
    <row r="4" spans="1:11" s="1" customFormat="1" ht="12.75" x14ac:dyDescent="0.2">
      <c r="A4" s="96" t="s">
        <v>91</v>
      </c>
      <c r="B4" s="96"/>
      <c r="C4" s="96"/>
      <c r="D4" s="96"/>
      <c r="E4" s="96"/>
      <c r="F4" s="96"/>
      <c r="G4" s="96"/>
      <c r="H4" s="96"/>
    </row>
    <row r="5" spans="1:11" s="1" customFormat="1" ht="12.75" x14ac:dyDescent="0.2">
      <c r="A5" s="97" t="s">
        <v>0</v>
      </c>
      <c r="B5" s="97"/>
      <c r="C5" s="97"/>
      <c r="D5" s="97"/>
      <c r="E5" s="97"/>
      <c r="F5" s="97"/>
      <c r="G5" s="97"/>
      <c r="H5" s="97"/>
    </row>
    <row r="6" spans="1:11" s="1" customFormat="1" ht="12.75" x14ac:dyDescent="0.2">
      <c r="A6" s="98"/>
      <c r="B6" s="98"/>
      <c r="C6" s="98"/>
      <c r="D6" s="98"/>
      <c r="E6" s="98"/>
      <c r="F6" s="98"/>
      <c r="G6" s="98"/>
      <c r="H6" s="98"/>
    </row>
    <row r="7" spans="1:11" s="1" customFormat="1" ht="12.75" x14ac:dyDescent="0.2">
      <c r="A7" s="99" t="s">
        <v>1</v>
      </c>
      <c r="B7" s="99"/>
      <c r="C7" s="99"/>
      <c r="D7" s="5">
        <v>200</v>
      </c>
      <c r="E7" s="100" t="s">
        <v>2</v>
      </c>
      <c r="F7" s="100"/>
      <c r="G7" s="100"/>
      <c r="H7" s="6">
        <f>G72</f>
        <v>71897.235365333341</v>
      </c>
    </row>
    <row r="8" spans="1:11" s="1" customFormat="1" ht="12.75" x14ac:dyDescent="0.2">
      <c r="A8" s="99" t="s">
        <v>3</v>
      </c>
      <c r="B8" s="99"/>
      <c r="C8" s="99"/>
      <c r="D8" s="5">
        <v>10</v>
      </c>
      <c r="E8" s="100" t="s">
        <v>4</v>
      </c>
      <c r="F8" s="100"/>
      <c r="G8" s="100"/>
      <c r="H8" s="6">
        <f>G73</f>
        <v>7189.7235365333345</v>
      </c>
    </row>
    <row r="9" spans="1:11" s="1" customFormat="1" ht="12.75" x14ac:dyDescent="0.2">
      <c r="A9" s="99" t="s">
        <v>5</v>
      </c>
      <c r="B9" s="99"/>
      <c r="C9" s="99"/>
      <c r="D9" s="5">
        <v>20</v>
      </c>
      <c r="E9" s="100" t="s">
        <v>6</v>
      </c>
      <c r="F9" s="100"/>
      <c r="G9" s="100"/>
      <c r="H9" s="7">
        <f>G74</f>
        <v>359.48617682666674</v>
      </c>
    </row>
    <row r="10" spans="1:11" s="1" customFormat="1" ht="12.75" x14ac:dyDescent="0.2">
      <c r="A10" s="104" t="s">
        <v>89</v>
      </c>
      <c r="B10" s="104"/>
      <c r="C10" s="104"/>
      <c r="D10" s="8">
        <v>70</v>
      </c>
      <c r="E10" s="105" t="s">
        <v>8</v>
      </c>
      <c r="F10" s="105"/>
      <c r="G10" s="105"/>
      <c r="H10" s="9">
        <f>G75</f>
        <v>5.1355168118095245</v>
      </c>
      <c r="J10" s="10"/>
      <c r="K10" s="10"/>
    </row>
    <row r="11" spans="1:11" s="1" customFormat="1" ht="12.75" x14ac:dyDescent="0.2">
      <c r="A11" s="106"/>
      <c r="B11" s="106"/>
      <c r="C11" s="106"/>
      <c r="D11" s="106"/>
      <c r="E11" s="106"/>
      <c r="F11" s="106"/>
      <c r="G11" s="106"/>
      <c r="H11" s="106"/>
    </row>
    <row r="12" spans="1:11" s="1" customFormat="1" ht="12.75" x14ac:dyDescent="0.2">
      <c r="A12" s="97" t="s">
        <v>82</v>
      </c>
      <c r="B12" s="97"/>
      <c r="C12" s="97"/>
      <c r="D12" s="97"/>
      <c r="E12" s="97"/>
      <c r="F12" s="97"/>
      <c r="G12" s="97"/>
      <c r="H12" s="97"/>
      <c r="K12" s="10"/>
    </row>
    <row r="13" spans="1:11" s="1" customFormat="1" ht="12.75" x14ac:dyDescent="0.2">
      <c r="A13" s="11"/>
      <c r="B13" s="12"/>
      <c r="C13" s="13" t="s">
        <v>9</v>
      </c>
      <c r="D13" s="14"/>
      <c r="E13" s="107" t="s">
        <v>9</v>
      </c>
      <c r="F13" s="107"/>
      <c r="G13" s="108" t="s">
        <v>10</v>
      </c>
      <c r="H13" s="108"/>
    </row>
    <row r="14" spans="1:11" s="1" customFormat="1" ht="12.75" x14ac:dyDescent="0.2">
      <c r="A14" s="15" t="s">
        <v>85</v>
      </c>
      <c r="B14" s="16" t="s">
        <v>82</v>
      </c>
      <c r="C14" s="17"/>
      <c r="D14" s="18" t="s">
        <v>82</v>
      </c>
      <c r="E14" s="109" t="s">
        <v>82</v>
      </c>
      <c r="F14" s="109"/>
      <c r="G14" s="19"/>
      <c r="H14" s="20"/>
    </row>
    <row r="15" spans="1:11" s="1" customFormat="1" ht="12.75" customHeight="1" x14ac:dyDescent="0.2">
      <c r="A15" s="21" t="s">
        <v>11</v>
      </c>
      <c r="B15" s="16" t="s">
        <v>83</v>
      </c>
      <c r="C15" s="17"/>
      <c r="D15" s="22" t="s">
        <v>84</v>
      </c>
      <c r="E15" s="110" t="s">
        <v>96</v>
      </c>
      <c r="F15" s="110"/>
      <c r="G15" s="19"/>
      <c r="H15" s="20"/>
    </row>
    <row r="16" spans="1:11" s="1" customFormat="1" ht="12.75" x14ac:dyDescent="0.2">
      <c r="A16" s="21" t="s">
        <v>12</v>
      </c>
      <c r="B16" s="16" t="s">
        <v>82</v>
      </c>
      <c r="C16" s="17"/>
      <c r="D16" s="18" t="s">
        <v>82</v>
      </c>
      <c r="E16" s="111" t="s">
        <v>82</v>
      </c>
      <c r="F16" s="111"/>
      <c r="G16" s="19"/>
      <c r="H16" s="20"/>
    </row>
    <row r="17" spans="1:9" s="1" customFormat="1" ht="12.75" x14ac:dyDescent="0.2">
      <c r="A17" s="21" t="s">
        <v>82</v>
      </c>
      <c r="B17" s="23" t="s">
        <v>82</v>
      </c>
      <c r="C17" s="24"/>
      <c r="D17" s="25" t="s">
        <v>82</v>
      </c>
      <c r="E17" s="112" t="s">
        <v>82</v>
      </c>
      <c r="F17" s="112"/>
      <c r="G17" s="19"/>
      <c r="H17" s="20"/>
    </row>
    <row r="18" spans="1:9" s="1" customFormat="1" ht="12.75" x14ac:dyDescent="0.2">
      <c r="A18" s="26" t="s">
        <v>13</v>
      </c>
      <c r="B18" s="113" t="s">
        <v>95</v>
      </c>
      <c r="C18" s="113"/>
      <c r="D18" s="113"/>
      <c r="E18" s="113"/>
      <c r="F18" s="113"/>
      <c r="G18" s="114">
        <v>7.5</v>
      </c>
      <c r="H18" s="114"/>
    </row>
    <row r="19" spans="1:9" s="1" customFormat="1" ht="12.75" x14ac:dyDescent="0.2">
      <c r="A19" s="115" t="s">
        <v>14</v>
      </c>
      <c r="B19" s="115"/>
      <c r="C19" s="115"/>
      <c r="D19" s="115" t="s">
        <v>92</v>
      </c>
      <c r="E19" s="115"/>
      <c r="F19" s="115"/>
      <c r="G19" s="115"/>
      <c r="H19" s="115"/>
    </row>
    <row r="20" spans="1:9" s="1" customFormat="1" ht="12.75" x14ac:dyDescent="0.2">
      <c r="A20" s="106"/>
      <c r="B20" s="106"/>
      <c r="C20" s="106"/>
      <c r="D20" s="106"/>
      <c r="E20" s="106"/>
      <c r="F20" s="106"/>
      <c r="G20" s="106"/>
      <c r="H20" s="106"/>
    </row>
    <row r="21" spans="1:9" s="1" customFormat="1" ht="12.75" x14ac:dyDescent="0.2">
      <c r="A21" s="116" t="s">
        <v>15</v>
      </c>
      <c r="B21" s="116"/>
      <c r="C21" s="116"/>
      <c r="D21" s="116"/>
      <c r="E21" s="116"/>
      <c r="F21" s="117">
        <f>G77</f>
        <v>0</v>
      </c>
      <c r="G21" s="117"/>
      <c r="H21" s="117"/>
    </row>
    <row r="22" spans="1:9" s="1" customFormat="1" ht="12.75" x14ac:dyDescent="0.2">
      <c r="A22" s="27" t="s">
        <v>16</v>
      </c>
      <c r="B22" s="28" t="s">
        <v>17</v>
      </c>
      <c r="C22" s="28" t="s">
        <v>18</v>
      </c>
      <c r="D22" s="28" t="s">
        <v>19</v>
      </c>
      <c r="E22" s="118" t="s">
        <v>20</v>
      </c>
      <c r="F22" s="118"/>
      <c r="G22" s="118"/>
      <c r="H22" s="118"/>
    </row>
    <row r="23" spans="1:9" s="1" customFormat="1" ht="12.75" x14ac:dyDescent="0.2">
      <c r="A23" s="29">
        <v>1</v>
      </c>
      <c r="B23" s="5">
        <v>2005</v>
      </c>
      <c r="C23" s="30">
        <v>55000</v>
      </c>
      <c r="D23" s="31"/>
      <c r="E23" s="119">
        <f>C23*D23%</f>
        <v>0</v>
      </c>
      <c r="F23" s="119"/>
      <c r="G23" s="119"/>
      <c r="H23" s="119"/>
    </row>
    <row r="24" spans="1:9" s="1" customFormat="1" ht="12.75" x14ac:dyDescent="0.2">
      <c r="A24" s="120"/>
      <c r="B24" s="120"/>
      <c r="C24" s="120"/>
      <c r="D24" s="120"/>
      <c r="E24" s="120"/>
      <c r="F24" s="120"/>
      <c r="G24" s="120"/>
      <c r="H24" s="120"/>
    </row>
    <row r="25" spans="1:9" s="1" customFormat="1" ht="12.75" x14ac:dyDescent="0.2">
      <c r="A25" s="116" t="s">
        <v>21</v>
      </c>
      <c r="B25" s="116"/>
      <c r="C25" s="116"/>
      <c r="D25" s="116"/>
      <c r="E25" s="116"/>
      <c r="F25" s="117">
        <f>G78</f>
        <v>1.3074216209059402E-3</v>
      </c>
      <c r="G25" s="117"/>
      <c r="H25" s="117"/>
    </row>
    <row r="26" spans="1:9" s="1" customFormat="1" ht="12.75" x14ac:dyDescent="0.2">
      <c r="A26" s="27" t="s">
        <v>16</v>
      </c>
      <c r="B26" s="28" t="s">
        <v>22</v>
      </c>
      <c r="C26" s="28" t="s">
        <v>23</v>
      </c>
      <c r="D26" s="28" t="s">
        <v>24</v>
      </c>
      <c r="E26" s="118" t="s">
        <v>20</v>
      </c>
      <c r="F26" s="118"/>
      <c r="G26" s="118"/>
      <c r="H26" s="118"/>
    </row>
    <row r="27" spans="1:9" s="1" customFormat="1" x14ac:dyDescent="0.25">
      <c r="A27" s="32">
        <v>1</v>
      </c>
      <c r="B27" s="33"/>
      <c r="C27" s="33">
        <v>94</v>
      </c>
      <c r="D27" s="34"/>
      <c r="E27" s="121">
        <f>B27+C27+D27</f>
        <v>94</v>
      </c>
      <c r="F27" s="121"/>
      <c r="G27" s="121"/>
      <c r="H27" s="121"/>
      <c r="I27" s="35"/>
    </row>
    <row r="28" spans="1:9" s="1" customFormat="1" ht="12.75" x14ac:dyDescent="0.2">
      <c r="A28" s="116" t="s">
        <v>25</v>
      </c>
      <c r="B28" s="116"/>
      <c r="C28" s="116"/>
      <c r="D28" s="116"/>
      <c r="E28" s="116"/>
      <c r="F28" s="117">
        <f>G79</f>
        <v>1.2719543322537046E-2</v>
      </c>
      <c r="G28" s="117"/>
      <c r="H28" s="117"/>
    </row>
    <row r="29" spans="1:9" s="1" customFormat="1" ht="12.75" x14ac:dyDescent="0.2">
      <c r="A29" s="122" t="s">
        <v>26</v>
      </c>
      <c r="B29" s="122"/>
      <c r="C29" s="122"/>
      <c r="D29" s="123" t="s">
        <v>27</v>
      </c>
      <c r="E29" s="123"/>
      <c r="F29" s="36" t="s">
        <v>28</v>
      </c>
      <c r="G29" s="118" t="s">
        <v>20</v>
      </c>
      <c r="H29" s="118"/>
    </row>
    <row r="30" spans="1:9" s="1" customFormat="1" ht="13.5" thickBot="1" x14ac:dyDescent="0.25">
      <c r="A30" s="124" t="s">
        <v>79</v>
      </c>
      <c r="B30" s="124"/>
      <c r="C30" s="124"/>
      <c r="D30" s="112">
        <v>2</v>
      </c>
      <c r="E30" s="112"/>
      <c r="F30" s="86">
        <v>325</v>
      </c>
      <c r="G30" s="125">
        <f>F30*D30</f>
        <v>650</v>
      </c>
      <c r="H30" s="125"/>
    </row>
    <row r="31" spans="1:9" s="1" customFormat="1" ht="13.5" thickBot="1" x14ac:dyDescent="0.25">
      <c r="A31" s="124" t="s">
        <v>97</v>
      </c>
      <c r="B31" s="124"/>
      <c r="C31" s="124"/>
      <c r="D31" s="127" t="s">
        <v>80</v>
      </c>
      <c r="E31" s="127"/>
      <c r="F31" s="87">
        <v>529</v>
      </c>
      <c r="G31" s="128">
        <f>F31/2</f>
        <v>264.5</v>
      </c>
      <c r="H31" s="129"/>
    </row>
    <row r="32" spans="1:9" s="1" customFormat="1" ht="13.5" thickBot="1" x14ac:dyDescent="0.25">
      <c r="A32" s="132"/>
      <c r="B32" s="133"/>
      <c r="C32" s="133"/>
      <c r="D32" s="133"/>
      <c r="E32" s="134"/>
      <c r="F32" s="88">
        <f>SUM(F30:F31)</f>
        <v>854</v>
      </c>
      <c r="G32" s="130">
        <f>SUM(G30:G31)</f>
        <v>914.5</v>
      </c>
      <c r="H32" s="131"/>
    </row>
    <row r="33" spans="1:12" s="1" customFormat="1" ht="13.5" thickBot="1" x14ac:dyDescent="0.25">
      <c r="A33" s="126" t="s">
        <v>29</v>
      </c>
      <c r="B33" s="126"/>
      <c r="C33" s="126"/>
      <c r="D33" s="126"/>
      <c r="E33" s="126"/>
      <c r="F33" s="126"/>
      <c r="G33" s="126"/>
      <c r="H33" s="126"/>
    </row>
    <row r="34" spans="1:12" s="1" customFormat="1" ht="12.75" x14ac:dyDescent="0.2">
      <c r="A34" s="116" t="s">
        <v>30</v>
      </c>
      <c r="B34" s="116"/>
      <c r="C34" s="116"/>
      <c r="D34" s="116"/>
      <c r="E34" s="116"/>
      <c r="F34" s="117">
        <f>G80</f>
        <v>0.25400451254385381</v>
      </c>
      <c r="G34" s="117"/>
      <c r="H34" s="117"/>
    </row>
    <row r="35" spans="1:12" s="1" customFormat="1" ht="12.75" x14ac:dyDescent="0.2">
      <c r="A35" s="98"/>
      <c r="B35" s="98"/>
      <c r="C35" s="98"/>
      <c r="D35" s="98"/>
      <c r="E35" s="98"/>
      <c r="F35" s="98"/>
      <c r="G35" s="98"/>
      <c r="H35" s="98"/>
    </row>
    <row r="36" spans="1:12" s="1" customFormat="1" ht="12.75" x14ac:dyDescent="0.2">
      <c r="A36" s="135" t="s">
        <v>26</v>
      </c>
      <c r="B36" s="127" t="s">
        <v>31</v>
      </c>
      <c r="C36" s="127"/>
      <c r="D36" s="127"/>
      <c r="E36" s="112"/>
      <c r="F36" s="112"/>
      <c r="G36" s="112"/>
      <c r="H36" s="112"/>
    </row>
    <row r="37" spans="1:12" s="1" customFormat="1" ht="12.75" x14ac:dyDescent="0.2">
      <c r="A37" s="135"/>
      <c r="B37" s="5" t="s">
        <v>32</v>
      </c>
      <c r="C37" s="5" t="s">
        <v>33</v>
      </c>
      <c r="D37" s="5" t="s">
        <v>34</v>
      </c>
      <c r="E37" s="136" t="s">
        <v>35</v>
      </c>
      <c r="F37" s="136"/>
      <c r="G37" s="137" t="s">
        <v>20</v>
      </c>
      <c r="H37" s="137"/>
    </row>
    <row r="38" spans="1:12" s="1" customFormat="1" ht="12.75" x14ac:dyDescent="0.2">
      <c r="A38" s="37" t="s">
        <v>93</v>
      </c>
      <c r="B38" s="38">
        <v>5.87</v>
      </c>
      <c r="C38" s="39">
        <v>4.5</v>
      </c>
      <c r="D38" s="92">
        <f>D10</f>
        <v>70</v>
      </c>
      <c r="E38" s="138">
        <f>D38/C38*D9*B38</f>
        <v>1826.2222222222222</v>
      </c>
      <c r="F38" s="138"/>
      <c r="G38" s="138">
        <f>E38*10</f>
        <v>18262.222222222223</v>
      </c>
      <c r="H38" s="138"/>
      <c r="I38" s="40"/>
      <c r="J38" s="40"/>
      <c r="K38" s="40"/>
      <c r="L38" s="40"/>
    </row>
    <row r="39" spans="1:12" s="1" customFormat="1" ht="12.75" x14ac:dyDescent="0.2">
      <c r="A39" s="116" t="s">
        <v>36</v>
      </c>
      <c r="B39" s="116"/>
      <c r="C39" s="116"/>
      <c r="D39" s="116"/>
      <c r="E39" s="116"/>
      <c r="F39" s="117">
        <f>G81</f>
        <v>0.17780315878069766</v>
      </c>
      <c r="G39" s="117"/>
      <c r="H39" s="117"/>
    </row>
    <row r="40" spans="1:12" s="1" customFormat="1" ht="12.75" x14ac:dyDescent="0.2">
      <c r="A40" s="98"/>
      <c r="B40" s="98"/>
      <c r="C40" s="98"/>
      <c r="D40" s="98"/>
      <c r="E40" s="98"/>
      <c r="F40" s="98"/>
      <c r="G40" s="98"/>
      <c r="H40" s="98"/>
    </row>
    <row r="41" spans="1:12" s="1" customFormat="1" ht="12.75" x14ac:dyDescent="0.2">
      <c r="A41" s="135" t="s">
        <v>26</v>
      </c>
      <c r="B41" s="127" t="s">
        <v>31</v>
      </c>
      <c r="C41" s="127"/>
      <c r="D41" s="127"/>
      <c r="E41" s="139" t="s">
        <v>35</v>
      </c>
      <c r="F41" s="139"/>
      <c r="G41" s="140" t="s">
        <v>20</v>
      </c>
      <c r="H41" s="140"/>
    </row>
    <row r="42" spans="1:12" s="1" customFormat="1" ht="12.75" x14ac:dyDescent="0.2">
      <c r="A42" s="135"/>
      <c r="B42" s="5" t="s">
        <v>37</v>
      </c>
      <c r="C42" s="127" t="s">
        <v>38</v>
      </c>
      <c r="D42" s="127"/>
      <c r="E42" s="141"/>
      <c r="F42" s="141"/>
      <c r="G42" s="142"/>
      <c r="H42" s="142"/>
    </row>
    <row r="43" spans="1:12" s="1" customFormat="1" ht="12.75" x14ac:dyDescent="0.2">
      <c r="A43" s="37" t="s">
        <v>93</v>
      </c>
      <c r="B43" s="41">
        <f>G38*70%</f>
        <v>12783.555555555555</v>
      </c>
      <c r="C43" s="143">
        <f>B43/G38</f>
        <v>0.7</v>
      </c>
      <c r="D43" s="143"/>
      <c r="E43" s="138">
        <f>B43/10</f>
        <v>1278.3555555555554</v>
      </c>
      <c r="F43" s="138"/>
      <c r="G43" s="138">
        <f>B43</f>
        <v>12783.555555555555</v>
      </c>
      <c r="H43" s="138"/>
    </row>
    <row r="44" spans="1:12" s="1" customFormat="1" ht="12.75" x14ac:dyDescent="0.2">
      <c r="A44" s="116" t="s">
        <v>39</v>
      </c>
      <c r="B44" s="116"/>
      <c r="C44" s="116"/>
      <c r="D44" s="116"/>
      <c r="E44" s="116"/>
      <c r="F44" s="117">
        <f>G82</f>
        <v>1.8776799874712969E-2</v>
      </c>
      <c r="G44" s="117"/>
      <c r="H44" s="117"/>
    </row>
    <row r="45" spans="1:12" s="1" customFormat="1" ht="12.75" x14ac:dyDescent="0.2">
      <c r="A45" s="98"/>
      <c r="B45" s="98"/>
      <c r="C45" s="98"/>
      <c r="D45" s="98"/>
      <c r="E45" s="98"/>
      <c r="F45" s="98"/>
      <c r="G45" s="98"/>
      <c r="H45" s="98"/>
    </row>
    <row r="46" spans="1:12" s="1" customFormat="1" ht="12.75" x14ac:dyDescent="0.2">
      <c r="A46" s="42" t="s">
        <v>26</v>
      </c>
      <c r="B46" s="127" t="s">
        <v>40</v>
      </c>
      <c r="C46" s="127"/>
      <c r="D46" s="127" t="s">
        <v>41</v>
      </c>
      <c r="E46" s="127"/>
      <c r="F46" s="137" t="s">
        <v>20</v>
      </c>
      <c r="G46" s="137"/>
      <c r="H46" s="137"/>
    </row>
    <row r="47" spans="1:12" s="1" customFormat="1" ht="12.75" x14ac:dyDescent="0.2">
      <c r="A47" s="94" t="s">
        <v>93</v>
      </c>
      <c r="B47" s="144">
        <v>1350</v>
      </c>
      <c r="C47" s="144"/>
      <c r="D47" s="145"/>
      <c r="E47" s="145"/>
      <c r="F47" s="121">
        <f>B47+D47</f>
        <v>1350</v>
      </c>
      <c r="G47" s="121"/>
      <c r="H47" s="121"/>
    </row>
    <row r="48" spans="1:12" s="1" customFormat="1" ht="12.75" x14ac:dyDescent="0.2">
      <c r="A48" s="120"/>
      <c r="B48" s="120"/>
      <c r="C48" s="120"/>
      <c r="D48" s="120"/>
      <c r="E48" s="120"/>
      <c r="F48" s="120"/>
      <c r="G48" s="120"/>
      <c r="H48" s="120"/>
    </row>
    <row r="49" spans="1:10" s="1" customFormat="1" ht="12.75" x14ac:dyDescent="0.2">
      <c r="A49" s="116" t="s">
        <v>42</v>
      </c>
      <c r="B49" s="116"/>
      <c r="C49" s="116"/>
      <c r="D49" s="116"/>
      <c r="E49" s="116"/>
      <c r="F49" s="117">
        <f>G83</f>
        <v>0.23732191156769419</v>
      </c>
      <c r="G49" s="117"/>
      <c r="H49" s="117"/>
    </row>
    <row r="50" spans="1:10" s="1" customFormat="1" ht="12.75" x14ac:dyDescent="0.2">
      <c r="A50" s="43" t="s">
        <v>88</v>
      </c>
      <c r="B50" s="44"/>
      <c r="C50" s="44"/>
      <c r="D50" s="44"/>
      <c r="E50" s="44"/>
      <c r="F50" s="44"/>
      <c r="G50" s="45"/>
      <c r="H50" s="46"/>
    </row>
    <row r="51" spans="1:10" s="1" customFormat="1" ht="12.75" x14ac:dyDescent="0.2">
      <c r="A51" s="124" t="s">
        <v>43</v>
      </c>
      <c r="B51" s="47" t="s">
        <v>44</v>
      </c>
      <c r="C51" s="5" t="s">
        <v>45</v>
      </c>
      <c r="D51" s="5" t="s">
        <v>46</v>
      </c>
      <c r="E51" s="5" t="s">
        <v>47</v>
      </c>
      <c r="F51" s="48" t="s">
        <v>48</v>
      </c>
      <c r="G51" s="146" t="s">
        <v>20</v>
      </c>
      <c r="H51" s="146"/>
    </row>
    <row r="52" spans="1:10" s="1" customFormat="1" ht="12.75" x14ac:dyDescent="0.2">
      <c r="A52" s="124"/>
      <c r="B52" s="49" t="s">
        <v>49</v>
      </c>
      <c r="C52" s="47" t="s">
        <v>50</v>
      </c>
      <c r="D52" s="5" t="s">
        <v>51</v>
      </c>
      <c r="E52" s="5"/>
      <c r="F52" s="50"/>
      <c r="G52" s="113"/>
      <c r="H52" s="113"/>
    </row>
    <row r="53" spans="1:10" s="1" customFormat="1" ht="12.75" x14ac:dyDescent="0.2">
      <c r="A53" s="42"/>
      <c r="B53" s="51">
        <v>1226.82</v>
      </c>
      <c r="C53" s="51">
        <f>B53/12</f>
        <v>102.235</v>
      </c>
      <c r="D53" s="51">
        <f>B53*8%</f>
        <v>98.145600000000002</v>
      </c>
      <c r="E53" s="52">
        <f>(B53/220)*20%*18</f>
        <v>20.075236363636364</v>
      </c>
      <c r="F53" s="53">
        <f>B53+C53+C54+D53+D54+B54</f>
        <v>1706.2789333333333</v>
      </c>
      <c r="G53" s="138">
        <f>F53*10</f>
        <v>17062.789333333334</v>
      </c>
      <c r="H53" s="138"/>
    </row>
    <row r="54" spans="1:10" s="1" customFormat="1" ht="12.75" x14ac:dyDescent="0.2">
      <c r="A54" s="54"/>
      <c r="B54" s="55">
        <v>245</v>
      </c>
      <c r="C54" s="56">
        <f>(B53/3)/12</f>
        <v>34.078333333333333</v>
      </c>
      <c r="D54" s="56">
        <v>0</v>
      </c>
      <c r="E54" s="55"/>
      <c r="F54" s="57" t="s">
        <v>52</v>
      </c>
      <c r="G54" s="147"/>
      <c r="H54" s="147"/>
    </row>
    <row r="55" spans="1:10" s="1" customFormat="1" ht="12.75" x14ac:dyDescent="0.2">
      <c r="A55" s="148" t="s">
        <v>53</v>
      </c>
      <c r="B55" s="148"/>
      <c r="C55" s="148"/>
      <c r="D55" s="148"/>
      <c r="E55" s="148"/>
      <c r="F55" s="149">
        <f>G84</f>
        <v>8.4843317952406752E-2</v>
      </c>
      <c r="G55" s="149"/>
      <c r="H55" s="149"/>
    </row>
    <row r="56" spans="1:10" s="1" customFormat="1" ht="12.75" x14ac:dyDescent="0.2">
      <c r="A56" s="58"/>
      <c r="B56" s="59"/>
      <c r="C56" s="60"/>
      <c r="D56" s="61"/>
      <c r="E56" s="62" t="s">
        <v>54</v>
      </c>
      <c r="F56" s="63" t="s">
        <v>55</v>
      </c>
      <c r="G56" s="150" t="s">
        <v>20</v>
      </c>
      <c r="H56" s="150"/>
    </row>
    <row r="57" spans="1:10" s="1" customFormat="1" ht="12.75" x14ac:dyDescent="0.2">
      <c r="A57" s="64" t="s">
        <v>56</v>
      </c>
      <c r="B57" s="65"/>
      <c r="C57" s="66"/>
      <c r="D57" s="67"/>
      <c r="E57" s="68"/>
      <c r="F57" s="69">
        <v>550</v>
      </c>
      <c r="G57" s="151">
        <f>F57*10</f>
        <v>5500</v>
      </c>
      <c r="H57" s="151"/>
    </row>
    <row r="58" spans="1:10" s="1" customFormat="1" ht="12.75" x14ac:dyDescent="0.2">
      <c r="A58" s="64" t="s">
        <v>57</v>
      </c>
      <c r="B58" s="65"/>
      <c r="C58" s="66"/>
      <c r="D58" s="67"/>
      <c r="E58" s="68" t="s">
        <v>82</v>
      </c>
      <c r="F58" s="69" t="s">
        <v>82</v>
      </c>
      <c r="G58" s="151">
        <v>0</v>
      </c>
      <c r="H58" s="151"/>
    </row>
    <row r="59" spans="1:10" s="1" customFormat="1" ht="12.75" x14ac:dyDescent="0.2">
      <c r="A59" s="70" t="s">
        <v>86</v>
      </c>
      <c r="B59" s="71"/>
      <c r="C59" s="72"/>
      <c r="D59" s="73"/>
      <c r="E59" s="74"/>
      <c r="F59" s="75"/>
      <c r="G59" s="152">
        <v>600</v>
      </c>
      <c r="H59" s="152"/>
    </row>
    <row r="60" spans="1:10" s="1" customFormat="1" ht="12.75" x14ac:dyDescent="0.2">
      <c r="A60" s="76" t="s">
        <v>58</v>
      </c>
      <c r="B60" s="65"/>
      <c r="C60" s="66"/>
      <c r="D60" s="66"/>
      <c r="E60" s="69"/>
      <c r="F60" s="69">
        <v>0</v>
      </c>
      <c r="G60" s="153">
        <f>F60*10</f>
        <v>0</v>
      </c>
      <c r="H60" s="153"/>
    </row>
    <row r="61" spans="1:10" s="1" customFormat="1" ht="12.75" x14ac:dyDescent="0.2">
      <c r="A61" s="77"/>
      <c r="B61" s="78"/>
      <c r="C61" s="79"/>
      <c r="D61" s="79"/>
      <c r="E61" s="78"/>
      <c r="F61" s="80">
        <f>SUM(F57:F60)</f>
        <v>550</v>
      </c>
      <c r="G61" s="154">
        <f>G57+G58+G59+G60</f>
        <v>6100</v>
      </c>
      <c r="H61" s="154"/>
    </row>
    <row r="62" spans="1:10" s="1" customFormat="1" ht="12.75" x14ac:dyDescent="0.2">
      <c r="A62" s="116" t="s">
        <v>59</v>
      </c>
      <c r="B62" s="116"/>
      <c r="C62" s="116"/>
      <c r="D62" s="116"/>
      <c r="E62" s="116"/>
      <c r="F62" s="117">
        <f>G85</f>
        <v>0.15661956075228592</v>
      </c>
      <c r="G62" s="117"/>
      <c r="H62" s="117"/>
    </row>
    <row r="63" spans="1:10" s="1" customFormat="1" ht="12.75" x14ac:dyDescent="0.2">
      <c r="A63" s="155" t="s">
        <v>16</v>
      </c>
      <c r="B63" s="155"/>
      <c r="C63" s="123" t="s">
        <v>60</v>
      </c>
      <c r="D63" s="123"/>
      <c r="E63" s="81" t="s">
        <v>61</v>
      </c>
      <c r="F63" s="118" t="s">
        <v>62</v>
      </c>
      <c r="G63" s="118"/>
      <c r="H63" s="118"/>
    </row>
    <row r="64" spans="1:10" s="1" customFormat="1" ht="12.75" x14ac:dyDescent="0.2">
      <c r="A64" s="156">
        <v>1</v>
      </c>
      <c r="B64" s="156"/>
      <c r="C64" s="157">
        <f>G61+G53+F47+G43+G38+G30+E27+E23</f>
        <v>56302.567111111115</v>
      </c>
      <c r="D64" s="157"/>
      <c r="E64" s="82">
        <v>0.2</v>
      </c>
      <c r="F64" s="138">
        <f>C64*E64</f>
        <v>11260.513422222224</v>
      </c>
      <c r="G64" s="138"/>
      <c r="H64" s="138"/>
      <c r="J64" s="83"/>
    </row>
    <row r="65" spans="1:11" s="1" customFormat="1" ht="12.75" x14ac:dyDescent="0.2">
      <c r="A65" s="158" t="s">
        <v>63</v>
      </c>
      <c r="B65" s="158"/>
      <c r="C65" s="158"/>
      <c r="D65" s="158"/>
      <c r="E65" s="158"/>
      <c r="F65" s="158"/>
      <c r="G65" s="158"/>
      <c r="H65" s="158"/>
    </row>
    <row r="66" spans="1:11" s="1" customFormat="1" ht="12.75" x14ac:dyDescent="0.2">
      <c r="A66" s="90" t="s">
        <v>87</v>
      </c>
      <c r="B66" s="91"/>
      <c r="C66" s="91"/>
      <c r="D66" s="91"/>
      <c r="E66" s="91"/>
      <c r="F66" s="91"/>
      <c r="G66" s="91"/>
      <c r="H66" s="93">
        <v>2022</v>
      </c>
    </row>
    <row r="67" spans="1:11" s="1" customFormat="1" ht="12.75" x14ac:dyDescent="0.2">
      <c r="A67" s="2" t="str">
        <f>A3</f>
        <v>ITINERÁRIO:  D - S. Izabel, Santa Lúcia, P. Tigre, Marmeleiro, C. Aparecida, C. Tavares, C. Noedi, Ent. Mina, Port. Neister, Roça Nova, S. Izabel</v>
      </c>
      <c r="B67" s="3"/>
      <c r="C67" s="3"/>
      <c r="D67" s="3"/>
      <c r="E67" s="89"/>
      <c r="F67" s="3"/>
      <c r="G67" s="3"/>
      <c r="H67" s="4"/>
    </row>
    <row r="68" spans="1:11" s="1" customFormat="1" ht="12.75" x14ac:dyDescent="0.2">
      <c r="A68" s="96" t="s">
        <v>91</v>
      </c>
      <c r="B68" s="96"/>
      <c r="C68" s="96"/>
      <c r="D68" s="96"/>
      <c r="E68" s="96"/>
      <c r="F68" s="96"/>
      <c r="G68" s="96"/>
      <c r="H68" s="96"/>
    </row>
    <row r="69" spans="1:11" s="1" customFormat="1" ht="12.75" x14ac:dyDescent="0.2">
      <c r="A69" s="106"/>
      <c r="B69" s="106"/>
      <c r="C69" s="106"/>
      <c r="D69" s="106"/>
      <c r="E69" s="106"/>
      <c r="F69" s="106"/>
      <c r="G69" s="106"/>
      <c r="H69" s="106"/>
    </row>
    <row r="70" spans="1:11" s="1" customFormat="1" ht="12.75" x14ac:dyDescent="0.2">
      <c r="A70" s="97" t="s">
        <v>0</v>
      </c>
      <c r="B70" s="97"/>
      <c r="C70" s="97"/>
      <c r="D70" s="97"/>
      <c r="E70" s="97"/>
      <c r="F70" s="97"/>
      <c r="G70" s="97"/>
      <c r="H70" s="97"/>
    </row>
    <row r="71" spans="1:11" s="1" customFormat="1" ht="12.75" x14ac:dyDescent="0.2">
      <c r="A71" s="106"/>
      <c r="B71" s="106"/>
      <c r="C71" s="106"/>
      <c r="D71" s="106"/>
      <c r="E71" s="106"/>
      <c r="F71" s="106"/>
      <c r="G71" s="106"/>
      <c r="H71" s="106"/>
    </row>
    <row r="72" spans="1:11" s="1" customFormat="1" ht="12.75" x14ac:dyDescent="0.2">
      <c r="A72" s="122" t="s">
        <v>64</v>
      </c>
      <c r="B72" s="122"/>
      <c r="C72" s="122"/>
      <c r="D72" s="84">
        <f>D7</f>
        <v>200</v>
      </c>
      <c r="E72" s="159" t="s">
        <v>2</v>
      </c>
      <c r="F72" s="159"/>
      <c r="G72" s="160">
        <f>E87</f>
        <v>71897.235365333341</v>
      </c>
      <c r="H72" s="160"/>
    </row>
    <row r="73" spans="1:11" s="1" customFormat="1" ht="12.75" x14ac:dyDescent="0.2">
      <c r="A73" s="99" t="s">
        <v>3</v>
      </c>
      <c r="B73" s="99"/>
      <c r="C73" s="99"/>
      <c r="D73" s="5">
        <f>D8</f>
        <v>10</v>
      </c>
      <c r="E73" s="161" t="s">
        <v>4</v>
      </c>
      <c r="F73" s="161"/>
      <c r="G73" s="162">
        <f>E87/10</f>
        <v>7189.7235365333345</v>
      </c>
      <c r="H73" s="162"/>
      <c r="K73" s="85"/>
    </row>
    <row r="74" spans="1:11" x14ac:dyDescent="0.25">
      <c r="A74" s="99" t="s">
        <v>5</v>
      </c>
      <c r="B74" s="99"/>
      <c r="C74" s="99"/>
      <c r="D74" s="5">
        <f>D9</f>
        <v>20</v>
      </c>
      <c r="E74" s="161" t="s">
        <v>6</v>
      </c>
      <c r="F74" s="161"/>
      <c r="G74" s="162">
        <f>G73/20</f>
        <v>359.48617682666674</v>
      </c>
      <c r="H74" s="162"/>
      <c r="K74" s="85"/>
    </row>
    <row r="75" spans="1:11" x14ac:dyDescent="0.25">
      <c r="A75" s="104" t="s">
        <v>7</v>
      </c>
      <c r="B75" s="104"/>
      <c r="C75" s="104"/>
      <c r="D75" s="8">
        <f>D10</f>
        <v>70</v>
      </c>
      <c r="E75" s="105" t="s">
        <v>8</v>
      </c>
      <c r="F75" s="105"/>
      <c r="G75" s="163">
        <f>G74/D75</f>
        <v>5.1355168118095245</v>
      </c>
      <c r="H75" s="163"/>
      <c r="K75" s="85"/>
    </row>
    <row r="76" spans="1:11" x14ac:dyDescent="0.25">
      <c r="A76" s="164" t="s">
        <v>65</v>
      </c>
      <c r="B76" s="164"/>
      <c r="C76" s="164"/>
      <c r="D76" s="164"/>
      <c r="E76" s="165" t="s">
        <v>66</v>
      </c>
      <c r="F76" s="165"/>
      <c r="G76" s="107" t="s">
        <v>67</v>
      </c>
      <c r="H76" s="107"/>
    </row>
    <row r="77" spans="1:11" x14ac:dyDescent="0.25">
      <c r="A77" s="166" t="s">
        <v>68</v>
      </c>
      <c r="B77" s="166"/>
      <c r="C77" s="166"/>
      <c r="D77" s="166"/>
      <c r="E77" s="167">
        <f>E23</f>
        <v>0</v>
      </c>
      <c r="F77" s="167"/>
      <c r="G77" s="168">
        <f>E77/E87</f>
        <v>0</v>
      </c>
      <c r="H77" s="168"/>
    </row>
    <row r="78" spans="1:11" x14ac:dyDescent="0.25">
      <c r="A78" s="166" t="s">
        <v>69</v>
      </c>
      <c r="B78" s="166"/>
      <c r="C78" s="166"/>
      <c r="D78" s="166"/>
      <c r="E78" s="167">
        <f>E27</f>
        <v>94</v>
      </c>
      <c r="F78" s="167"/>
      <c r="G78" s="168">
        <f>E78/E87</f>
        <v>1.3074216209059402E-3</v>
      </c>
      <c r="H78" s="168"/>
    </row>
    <row r="79" spans="1:11" x14ac:dyDescent="0.25">
      <c r="A79" s="166" t="s">
        <v>70</v>
      </c>
      <c r="B79" s="166"/>
      <c r="C79" s="166"/>
      <c r="D79" s="166"/>
      <c r="E79" s="167">
        <f>G32</f>
        <v>914.5</v>
      </c>
      <c r="F79" s="167"/>
      <c r="G79" s="168">
        <f>E79/E87</f>
        <v>1.2719543322537046E-2</v>
      </c>
      <c r="H79" s="168"/>
    </row>
    <row r="80" spans="1:11" x14ac:dyDescent="0.25">
      <c r="A80" s="166" t="s">
        <v>71</v>
      </c>
      <c r="B80" s="166"/>
      <c r="C80" s="166"/>
      <c r="D80" s="166"/>
      <c r="E80" s="167">
        <f>G38</f>
        <v>18262.222222222223</v>
      </c>
      <c r="F80" s="167"/>
      <c r="G80" s="168">
        <f>E80/E87</f>
        <v>0.25400451254385381</v>
      </c>
      <c r="H80" s="168"/>
    </row>
    <row r="81" spans="1:8" x14ac:dyDescent="0.25">
      <c r="A81" s="166" t="s">
        <v>72</v>
      </c>
      <c r="B81" s="166"/>
      <c r="C81" s="166"/>
      <c r="D81" s="166"/>
      <c r="E81" s="167">
        <f>B43</f>
        <v>12783.555555555555</v>
      </c>
      <c r="F81" s="167"/>
      <c r="G81" s="168">
        <f>E81/E87</f>
        <v>0.17780315878069766</v>
      </c>
      <c r="H81" s="168"/>
    </row>
    <row r="82" spans="1:8" x14ac:dyDescent="0.25">
      <c r="A82" s="166" t="s">
        <v>73</v>
      </c>
      <c r="B82" s="166"/>
      <c r="C82" s="166"/>
      <c r="D82" s="166"/>
      <c r="E82" s="167">
        <f>F47</f>
        <v>1350</v>
      </c>
      <c r="F82" s="167"/>
      <c r="G82" s="168">
        <f>E82/E87</f>
        <v>1.8776799874712969E-2</v>
      </c>
      <c r="H82" s="168"/>
    </row>
    <row r="83" spans="1:8" x14ac:dyDescent="0.25">
      <c r="A83" s="166" t="s">
        <v>74</v>
      </c>
      <c r="B83" s="166"/>
      <c r="C83" s="166"/>
      <c r="D83" s="166"/>
      <c r="E83" s="167">
        <f>G53</f>
        <v>17062.789333333334</v>
      </c>
      <c r="F83" s="167"/>
      <c r="G83" s="168">
        <f>E83/E87</f>
        <v>0.23732191156769419</v>
      </c>
      <c r="H83" s="168"/>
    </row>
    <row r="84" spans="1:8" x14ac:dyDescent="0.25">
      <c r="A84" s="166" t="s">
        <v>75</v>
      </c>
      <c r="B84" s="166"/>
      <c r="C84" s="166"/>
      <c r="D84" s="166"/>
      <c r="E84" s="167">
        <f>G61</f>
        <v>6100</v>
      </c>
      <c r="F84" s="167"/>
      <c r="G84" s="168">
        <f>E84/E87</f>
        <v>8.4843317952406752E-2</v>
      </c>
      <c r="H84" s="168"/>
    </row>
    <row r="85" spans="1:8" x14ac:dyDescent="0.25">
      <c r="A85" s="166" t="s">
        <v>76</v>
      </c>
      <c r="B85" s="166"/>
      <c r="C85" s="166"/>
      <c r="D85" s="166"/>
      <c r="E85" s="167">
        <f>F64</f>
        <v>11260.513422222224</v>
      </c>
      <c r="F85" s="167"/>
      <c r="G85" s="168">
        <f>E85/E87</f>
        <v>0.15661956075228592</v>
      </c>
      <c r="H85" s="168"/>
    </row>
    <row r="86" spans="1:8" x14ac:dyDescent="0.25">
      <c r="A86" s="166" t="s">
        <v>77</v>
      </c>
      <c r="B86" s="166"/>
      <c r="C86" s="166"/>
      <c r="D86" s="166"/>
      <c r="E86" s="169">
        <f>SUM(E77:E85)*6%</f>
        <v>4069.6548320000002</v>
      </c>
      <c r="F86" s="169"/>
      <c r="G86" s="170">
        <f>E86/E87</f>
        <v>5.6603773584905655E-2</v>
      </c>
      <c r="H86" s="170"/>
    </row>
    <row r="87" spans="1:8" x14ac:dyDescent="0.25">
      <c r="A87" s="171" t="s">
        <v>78</v>
      </c>
      <c r="B87" s="171"/>
      <c r="C87" s="171"/>
      <c r="D87" s="171"/>
      <c r="E87" s="172">
        <f>SUM(E77:E86)</f>
        <v>71897.235365333341</v>
      </c>
      <c r="F87" s="172"/>
      <c r="G87" s="173">
        <f>SUM(G77:G86)</f>
        <v>0.99999999999999989</v>
      </c>
      <c r="H87" s="173"/>
    </row>
  </sheetData>
  <mergeCells count="158">
    <mergeCell ref="A85:D85"/>
    <mergeCell ref="E85:F85"/>
    <mergeCell ref="G85:H85"/>
    <mergeCell ref="A86:D86"/>
    <mergeCell ref="E86:F86"/>
    <mergeCell ref="G86:H86"/>
    <mergeCell ref="A87:D87"/>
    <mergeCell ref="E87:F87"/>
    <mergeCell ref="G87:H87"/>
    <mergeCell ref="A82:D82"/>
    <mergeCell ref="E82:F82"/>
    <mergeCell ref="G82:H82"/>
    <mergeCell ref="A83:D83"/>
    <mergeCell ref="E83:F83"/>
    <mergeCell ref="G83:H83"/>
    <mergeCell ref="A84:D84"/>
    <mergeCell ref="E84:F84"/>
    <mergeCell ref="G84:H84"/>
    <mergeCell ref="A79:D79"/>
    <mergeCell ref="E79:F79"/>
    <mergeCell ref="G79:H79"/>
    <mergeCell ref="A80:D80"/>
    <mergeCell ref="E80:F80"/>
    <mergeCell ref="G80:H80"/>
    <mergeCell ref="A81:D81"/>
    <mergeCell ref="E81:F81"/>
    <mergeCell ref="G81:H81"/>
    <mergeCell ref="A76:D76"/>
    <mergeCell ref="E76:F76"/>
    <mergeCell ref="G76:H76"/>
    <mergeCell ref="A77:D77"/>
    <mergeCell ref="E77:F77"/>
    <mergeCell ref="G77:H77"/>
    <mergeCell ref="A78:D78"/>
    <mergeCell ref="E78:F78"/>
    <mergeCell ref="G78:H78"/>
    <mergeCell ref="A73:C73"/>
    <mergeCell ref="E73:F73"/>
    <mergeCell ref="G73:H73"/>
    <mergeCell ref="A74:C74"/>
    <mergeCell ref="E74:F74"/>
    <mergeCell ref="G74:H74"/>
    <mergeCell ref="A75:C75"/>
    <mergeCell ref="E75:F75"/>
    <mergeCell ref="G75:H75"/>
    <mergeCell ref="A64:B64"/>
    <mergeCell ref="C64:D64"/>
    <mergeCell ref="F64:H64"/>
    <mergeCell ref="A65:H65"/>
    <mergeCell ref="A68:H68"/>
    <mergeCell ref="A69:H69"/>
    <mergeCell ref="A70:H70"/>
    <mergeCell ref="A71:H71"/>
    <mergeCell ref="A72:C72"/>
    <mergeCell ref="E72:F72"/>
    <mergeCell ref="G72:H72"/>
    <mergeCell ref="G56:H56"/>
    <mergeCell ref="G57:H57"/>
    <mergeCell ref="G58:H58"/>
    <mergeCell ref="G59:H59"/>
    <mergeCell ref="G60:H60"/>
    <mergeCell ref="G61:H61"/>
    <mergeCell ref="A62:E62"/>
    <mergeCell ref="F62:H62"/>
    <mergeCell ref="A63:B63"/>
    <mergeCell ref="C63:D63"/>
    <mergeCell ref="F63:H63"/>
    <mergeCell ref="A48:H48"/>
    <mergeCell ref="A49:E49"/>
    <mergeCell ref="F49:H49"/>
    <mergeCell ref="A51:A52"/>
    <mergeCell ref="G51:H51"/>
    <mergeCell ref="G52:H52"/>
    <mergeCell ref="G53:H53"/>
    <mergeCell ref="G54:H54"/>
    <mergeCell ref="A55:E55"/>
    <mergeCell ref="F55:H55"/>
    <mergeCell ref="A44:E44"/>
    <mergeCell ref="F44:H44"/>
    <mergeCell ref="A45:H45"/>
    <mergeCell ref="B46:C46"/>
    <mergeCell ref="D46:E46"/>
    <mergeCell ref="F46:H46"/>
    <mergeCell ref="B47:C47"/>
    <mergeCell ref="D47:E47"/>
    <mergeCell ref="F47:H47"/>
    <mergeCell ref="A40:H40"/>
    <mergeCell ref="A41:A42"/>
    <mergeCell ref="B41:D41"/>
    <mergeCell ref="E41:F41"/>
    <mergeCell ref="G41:H41"/>
    <mergeCell ref="C42:D42"/>
    <mergeCell ref="E42:F42"/>
    <mergeCell ref="G42:H42"/>
    <mergeCell ref="C43:D43"/>
    <mergeCell ref="E43:F43"/>
    <mergeCell ref="G43:H43"/>
    <mergeCell ref="A35:H35"/>
    <mergeCell ref="A36:A37"/>
    <mergeCell ref="B36:D36"/>
    <mergeCell ref="E36:H36"/>
    <mergeCell ref="E37:F37"/>
    <mergeCell ref="G37:H37"/>
    <mergeCell ref="E38:F38"/>
    <mergeCell ref="G38:H38"/>
    <mergeCell ref="A39:E39"/>
    <mergeCell ref="F39:H39"/>
    <mergeCell ref="A29:C29"/>
    <mergeCell ref="D29:E29"/>
    <mergeCell ref="G29:H29"/>
    <mergeCell ref="A30:C30"/>
    <mergeCell ref="D30:E30"/>
    <mergeCell ref="G30:H30"/>
    <mergeCell ref="A33:H33"/>
    <mergeCell ref="A34:E34"/>
    <mergeCell ref="F34:H34"/>
    <mergeCell ref="A31:C31"/>
    <mergeCell ref="D31:E31"/>
    <mergeCell ref="G31:H31"/>
    <mergeCell ref="G32:H32"/>
    <mergeCell ref="A32:E32"/>
    <mergeCell ref="E22:H22"/>
    <mergeCell ref="E23:H23"/>
    <mergeCell ref="A24:H24"/>
    <mergeCell ref="A25:E25"/>
    <mergeCell ref="F25:H25"/>
    <mergeCell ref="E26:H26"/>
    <mergeCell ref="E27:H27"/>
    <mergeCell ref="A28:E28"/>
    <mergeCell ref="F28:H28"/>
    <mergeCell ref="E15:F15"/>
    <mergeCell ref="E16:F16"/>
    <mergeCell ref="E17:F17"/>
    <mergeCell ref="B18:F18"/>
    <mergeCell ref="G18:H18"/>
    <mergeCell ref="A19:C19"/>
    <mergeCell ref="D19:H19"/>
    <mergeCell ref="A20:H20"/>
    <mergeCell ref="A21:E21"/>
    <mergeCell ref="F21:H21"/>
    <mergeCell ref="A9:C9"/>
    <mergeCell ref="E9:G9"/>
    <mergeCell ref="A10:C10"/>
    <mergeCell ref="E10:G10"/>
    <mergeCell ref="A11:H11"/>
    <mergeCell ref="A12:H12"/>
    <mergeCell ref="E13:F13"/>
    <mergeCell ref="G13:H13"/>
    <mergeCell ref="E14:F14"/>
    <mergeCell ref="A1:H1"/>
    <mergeCell ref="A4:H4"/>
    <mergeCell ref="A5:H5"/>
    <mergeCell ref="A6:H6"/>
    <mergeCell ref="A7:C7"/>
    <mergeCell ref="E7:G7"/>
    <mergeCell ref="A8:C8"/>
    <mergeCell ref="E8:G8"/>
    <mergeCell ref="A2:H2"/>
  </mergeCells>
  <printOptions horizontalCentered="1"/>
  <pageMargins left="0.31527777777777799" right="0.31527777777777799" top="0.78749999999999998" bottom="0.98402777777777795" header="0.51180555555555496" footer="0.51180555555555496"/>
  <pageSetup paperSize="9" scale="85" firstPageNumber="0" orientation="portrait" horizontalDpi="300" verticalDpi="3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Resumo IT 04 </vt:lpstr>
      <vt:lpstr>'Resumo IT 04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Henderson Kettermann</dc:creator>
  <cp:lastModifiedBy>Cliente</cp:lastModifiedBy>
  <cp:revision>4</cp:revision>
  <cp:lastPrinted>2021-10-04T14:24:26Z</cp:lastPrinted>
  <dcterms:created xsi:type="dcterms:W3CDTF">2019-09-03T20:37:27Z</dcterms:created>
  <dcterms:modified xsi:type="dcterms:W3CDTF">2022-02-07T17:52:28Z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