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Computador\Desktop\"/>
    </mc:Choice>
  </mc:AlternateContent>
  <xr:revisionPtr revIDLastSave="0" documentId="13_ncr:1_{315EEA21-273D-4385-9F56-11056BFB323F}" xr6:coauthVersionLast="36" xr6:coauthVersionMax="36" xr10:uidLastSave="{00000000-0000-0000-0000-000000000000}"/>
  <bookViews>
    <workbookView xWindow="0" yWindow="0" windowWidth="15345" windowHeight="4170" tabRatio="637" firstSheet="2" activeTab="9" xr2:uid="{00000000-000D-0000-FFFF-FFFF00000000}"/>
  </bookViews>
  <sheets>
    <sheet name="Resumo" sheetId="23" r:id="rId1"/>
    <sheet name="Linha A" sheetId="39" r:id="rId2"/>
    <sheet name="Linha B" sheetId="26" r:id="rId3"/>
    <sheet name="Linha C" sheetId="40" r:id="rId4"/>
    <sheet name="Linha D" sheetId="30" r:id="rId5"/>
    <sheet name="Linha E" sheetId="32" r:id="rId6"/>
    <sheet name="Linha F" sheetId="33" r:id="rId7"/>
    <sheet name="Linha G" sheetId="35" r:id="rId8"/>
    <sheet name="Linha H" sheetId="36" r:id="rId9"/>
    <sheet name="Linha I" sheetId="41" r:id="rId10"/>
    <sheet name="Encargos Sociais" sheetId="8" r:id="rId11"/>
    <sheet name="CAGED" sheetId="27" r:id="rId12"/>
    <sheet name="BDI" sheetId="4" r:id="rId13"/>
    <sheet name="Depreciação" sheetId="6" r:id="rId14"/>
    <sheet name="Planilha2" sheetId="42" r:id="rId15"/>
  </sheets>
  <definedNames>
    <definedName name="____LO25" localSheetId="1">#REF!</definedName>
    <definedName name="____LO25" localSheetId="2">#REF!</definedName>
    <definedName name="____LO25" localSheetId="3">#REF!</definedName>
    <definedName name="____LO25" localSheetId="4">#REF!</definedName>
    <definedName name="____LO25" localSheetId="5">#REF!</definedName>
    <definedName name="____LO25" localSheetId="6">#REF!</definedName>
    <definedName name="____LO25" localSheetId="7">#REF!</definedName>
    <definedName name="____LO25" localSheetId="8">#REF!</definedName>
    <definedName name="____LO25" localSheetId="9">#REF!</definedName>
    <definedName name="____LO25">#REF!</definedName>
    <definedName name="___LO25" localSheetId="1">#REF!</definedName>
    <definedName name="___LO25" localSheetId="2">#REF!</definedName>
    <definedName name="___LO25" localSheetId="3">#REF!</definedName>
    <definedName name="___LO25" localSheetId="4">#REF!</definedName>
    <definedName name="___LO25" localSheetId="5">#REF!</definedName>
    <definedName name="___LO25" localSheetId="6">#REF!</definedName>
    <definedName name="___LO25" localSheetId="7">#REF!</definedName>
    <definedName name="___LO25" localSheetId="8">#REF!</definedName>
    <definedName name="___LO25" localSheetId="9">#REF!</definedName>
    <definedName name="___LO25">#REF!</definedName>
    <definedName name="__LO25" localSheetId="1">#REF!</definedName>
    <definedName name="__LO25" localSheetId="2">#REF!</definedName>
    <definedName name="__LO25" localSheetId="3">#REF!</definedName>
    <definedName name="__LO25" localSheetId="4">#REF!</definedName>
    <definedName name="__LO25" localSheetId="5">#REF!</definedName>
    <definedName name="__LO25" localSheetId="6">#REF!</definedName>
    <definedName name="__LO25" localSheetId="7">#REF!</definedName>
    <definedName name="__LO25" localSheetId="8">#REF!</definedName>
    <definedName name="__LO25" localSheetId="9">#REF!</definedName>
    <definedName name="__LO25">#REF!</definedName>
    <definedName name="_LO25" localSheetId="1">#REF!</definedName>
    <definedName name="_LO25" localSheetId="2">#REF!</definedName>
    <definedName name="_LO25" localSheetId="3">#REF!</definedName>
    <definedName name="_LO25" localSheetId="4">#REF!</definedName>
    <definedName name="_LO25" localSheetId="5">#REF!</definedName>
    <definedName name="_LO25" localSheetId="6">#REF!</definedName>
    <definedName name="_LO25" localSheetId="7">#REF!</definedName>
    <definedName name="_LO25" localSheetId="8">#REF!</definedName>
    <definedName name="_LO25" localSheetId="9">#REF!</definedName>
    <definedName name="_LO25">#REF!</definedName>
    <definedName name="a" localSheetId="1">#REF!</definedName>
    <definedName name="a" localSheetId="3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>#REF!</definedName>
    <definedName name="AbaDeprec">Depreciação!$A$1</definedName>
    <definedName name="AbaRemun" localSheetId="1">#REF!</definedName>
    <definedName name="AbaRemun" localSheetId="3">#REF!</definedName>
    <definedName name="AbaRemun" localSheetId="4">#REF!</definedName>
    <definedName name="AbaRemun" localSheetId="5">#REF!</definedName>
    <definedName name="AbaRemun" localSheetId="6">#REF!</definedName>
    <definedName name="AbaRemun" localSheetId="7">#REF!</definedName>
    <definedName name="AbaRemun" localSheetId="8">#REF!</definedName>
    <definedName name="AbaRemun" localSheetId="9">#REF!</definedName>
    <definedName name="AbaRemun">#REF!</definedName>
    <definedName name="_xlnm.Print_Area" localSheetId="10">'Encargos Sociais'!$A$1:$C$36</definedName>
    <definedName name="_xlnm.Print_Area" localSheetId="0">Resumo!$A$1:$J$24</definedName>
    <definedName name="DDD" localSheetId="9">#REF!</definedName>
    <definedName name="DDD">#REF!</definedName>
    <definedName name="gfg">#REF!</definedName>
    <definedName name="sesi" localSheetId="1">#REF!</definedName>
    <definedName name="sesi" localSheetId="2">#REF!</definedName>
    <definedName name="sesi" localSheetId="3">#REF!</definedName>
    <definedName name="sesi" localSheetId="4">#REF!</definedName>
    <definedName name="sesi" localSheetId="5">#REF!</definedName>
    <definedName name="sesi" localSheetId="6">#REF!</definedName>
    <definedName name="sesi" localSheetId="7">#REF!</definedName>
    <definedName name="sesi" localSheetId="8">#REF!</definedName>
    <definedName name="sesi" localSheetId="9">#REF!</definedName>
    <definedName name="sesi" localSheetId="0">#REF!</definedName>
    <definedName name="sesi">#REF!</definedName>
    <definedName name="sssss">#REF!</definedName>
  </definedNames>
  <calcPr calcId="179021" refMode="R1C1"/>
</workbook>
</file>

<file path=xl/calcChain.xml><?xml version="1.0" encoding="utf-8"?>
<calcChain xmlns="http://schemas.openxmlformats.org/spreadsheetml/2006/main">
  <c r="B43" i="40" l="1"/>
  <c r="B43" i="39"/>
  <c r="C21" i="4"/>
  <c r="F14" i="4"/>
  <c r="E14" i="4"/>
  <c r="D14" i="4"/>
  <c r="C38" i="27"/>
  <c r="C24" i="8" s="1"/>
  <c r="C34" i="27"/>
  <c r="C29" i="27"/>
  <c r="C28" i="27"/>
  <c r="C39" i="27" s="1"/>
  <c r="C28" i="8"/>
  <c r="C27" i="8"/>
  <c r="C17" i="8"/>
  <c r="C14" i="8"/>
  <c r="A118" i="41"/>
  <c r="B95" i="41"/>
  <c r="B94" i="41"/>
  <c r="G80" i="41"/>
  <c r="G79" i="41"/>
  <c r="A77" i="41"/>
  <c r="A75" i="41"/>
  <c r="A74" i="41"/>
  <c r="A73" i="41"/>
  <c r="A72" i="41"/>
  <c r="F71" i="41"/>
  <c r="A71" i="41"/>
  <c r="A70" i="41"/>
  <c r="A69" i="41"/>
  <c r="D58" i="41"/>
  <c r="F50" i="41"/>
  <c r="G46" i="41"/>
  <c r="H39" i="41"/>
  <c r="F39" i="41"/>
  <c r="E34" i="41"/>
  <c r="F34" i="41" s="1"/>
  <c r="H34" i="41" s="1"/>
  <c r="G13" i="41"/>
  <c r="G15" i="41" s="1"/>
  <c r="B43" i="41" s="1"/>
  <c r="G11" i="41"/>
  <c r="G8" i="41"/>
  <c r="G16" i="41" s="1"/>
  <c r="A1" i="41"/>
  <c r="A118" i="36"/>
  <c r="B95" i="36"/>
  <c r="B94" i="36"/>
  <c r="B85" i="36"/>
  <c r="G80" i="36"/>
  <c r="G81" i="36" s="1"/>
  <c r="G79" i="36"/>
  <c r="A77" i="36"/>
  <c r="A75" i="36"/>
  <c r="A74" i="36"/>
  <c r="A73" i="36"/>
  <c r="A72" i="36"/>
  <c r="F71" i="36"/>
  <c r="A71" i="36"/>
  <c r="A70" i="36"/>
  <c r="A69" i="36"/>
  <c r="D58" i="36"/>
  <c r="F50" i="36"/>
  <c r="G46" i="36"/>
  <c r="B31" i="36" s="1"/>
  <c r="F39" i="36"/>
  <c r="H39" i="36" s="1"/>
  <c r="F34" i="36"/>
  <c r="H34" i="36" s="1"/>
  <c r="E34" i="36"/>
  <c r="B25" i="36"/>
  <c r="F70" i="36" s="1"/>
  <c r="G16" i="36"/>
  <c r="G13" i="36"/>
  <c r="G15" i="36" s="1"/>
  <c r="B43" i="36" s="1"/>
  <c r="G11" i="36"/>
  <c r="G8" i="36"/>
  <c r="A1" i="36"/>
  <c r="A118" i="35"/>
  <c r="B95" i="35"/>
  <c r="B94" i="35"/>
  <c r="G80" i="35"/>
  <c r="A77" i="35"/>
  <c r="A75" i="35"/>
  <c r="A74" i="35"/>
  <c r="A73" i="35"/>
  <c r="A72" i="35"/>
  <c r="F71" i="35"/>
  <c r="A71" i="35"/>
  <c r="A70" i="35"/>
  <c r="A69" i="35"/>
  <c r="D58" i="35"/>
  <c r="F50" i="35"/>
  <c r="G46" i="35"/>
  <c r="B31" i="35" s="1"/>
  <c r="F39" i="35"/>
  <c r="H39" i="35" s="1"/>
  <c r="E34" i="35"/>
  <c r="F34" i="35" s="1"/>
  <c r="H34" i="35" s="1"/>
  <c r="G16" i="35"/>
  <c r="G13" i="35"/>
  <c r="G15" i="35" s="1"/>
  <c r="B43" i="35" s="1"/>
  <c r="G11" i="35"/>
  <c r="G8" i="35"/>
  <c r="A1" i="35"/>
  <c r="A118" i="33"/>
  <c r="B95" i="33"/>
  <c r="B94" i="33"/>
  <c r="B85" i="33"/>
  <c r="G80" i="33"/>
  <c r="G81" i="33" s="1"/>
  <c r="G79" i="33"/>
  <c r="A77" i="33"/>
  <c r="A75" i="33"/>
  <c r="A74" i="33"/>
  <c r="A73" i="33"/>
  <c r="A72" i="33"/>
  <c r="F71" i="33"/>
  <c r="A71" i="33"/>
  <c r="A70" i="33"/>
  <c r="A69" i="33"/>
  <c r="D58" i="33"/>
  <c r="F50" i="33"/>
  <c r="G46" i="33"/>
  <c r="H46" i="33" s="1"/>
  <c r="G49" i="33" s="1"/>
  <c r="H49" i="33" s="1"/>
  <c r="G50" i="33" s="1"/>
  <c r="H50" i="33" s="1"/>
  <c r="B35" i="33" s="1"/>
  <c r="F39" i="33"/>
  <c r="H39" i="33" s="1"/>
  <c r="E34" i="33"/>
  <c r="F34" i="33" s="1"/>
  <c r="H34" i="33" s="1"/>
  <c r="B31" i="33"/>
  <c r="B25" i="33"/>
  <c r="B28" i="33" s="1"/>
  <c r="G13" i="33"/>
  <c r="G15" i="33" s="1"/>
  <c r="B43" i="33" s="1"/>
  <c r="G11" i="33"/>
  <c r="G8" i="33"/>
  <c r="G16" i="33" s="1"/>
  <c r="A1" i="33"/>
  <c r="A118" i="32"/>
  <c r="B95" i="32"/>
  <c r="B94" i="32"/>
  <c r="G80" i="32"/>
  <c r="A77" i="32"/>
  <c r="A75" i="32"/>
  <c r="A74" i="32"/>
  <c r="A73" i="32"/>
  <c r="A72" i="32"/>
  <c r="F71" i="32"/>
  <c r="A71" i="32"/>
  <c r="A70" i="32"/>
  <c r="A69" i="32"/>
  <c r="D58" i="32"/>
  <c r="F50" i="32"/>
  <c r="G46" i="32"/>
  <c r="H46" i="32" s="1"/>
  <c r="G49" i="32" s="1"/>
  <c r="H49" i="32" s="1"/>
  <c r="G50" i="32" s="1"/>
  <c r="H50" i="32" s="1"/>
  <c r="B35" i="32" s="1"/>
  <c r="F39" i="32"/>
  <c r="H39" i="32" s="1"/>
  <c r="E34" i="32"/>
  <c r="F34" i="32" s="1"/>
  <c r="H34" i="32" s="1"/>
  <c r="B31" i="32"/>
  <c r="G16" i="32"/>
  <c r="G13" i="32"/>
  <c r="G15" i="32" s="1"/>
  <c r="B43" i="32" s="1"/>
  <c r="G11" i="32"/>
  <c r="G79" i="32" s="1"/>
  <c r="G8" i="32"/>
  <c r="A1" i="32"/>
  <c r="A118" i="30"/>
  <c r="B95" i="30"/>
  <c r="B94" i="30"/>
  <c r="G80" i="30"/>
  <c r="A77" i="30"/>
  <c r="A75" i="30"/>
  <c r="A74" i="30"/>
  <c r="A73" i="30"/>
  <c r="A72" i="30"/>
  <c r="F71" i="30"/>
  <c r="A71" i="30"/>
  <c r="A70" i="30"/>
  <c r="A69" i="30"/>
  <c r="D58" i="30"/>
  <c r="F50" i="30"/>
  <c r="G46" i="30"/>
  <c r="H46" i="30" s="1"/>
  <c r="G49" i="30" s="1"/>
  <c r="H49" i="30" s="1"/>
  <c r="G50" i="30" s="1"/>
  <c r="B43" i="30"/>
  <c r="H39" i="30"/>
  <c r="F39" i="30"/>
  <c r="E34" i="30"/>
  <c r="F34" i="30" s="1"/>
  <c r="H34" i="30" s="1"/>
  <c r="B31" i="30"/>
  <c r="G15" i="30"/>
  <c r="G11" i="30"/>
  <c r="B85" i="30" s="1"/>
  <c r="G8" i="30"/>
  <c r="A1" i="30"/>
  <c r="D121" i="40"/>
  <c r="A118" i="40"/>
  <c r="B95" i="40"/>
  <c r="B94" i="40"/>
  <c r="G80" i="40"/>
  <c r="G79" i="40"/>
  <c r="G81" i="40" s="1"/>
  <c r="A77" i="40"/>
  <c r="A75" i="40"/>
  <c r="A74" i="40"/>
  <c r="A73" i="40"/>
  <c r="A72" i="40"/>
  <c r="F71" i="40"/>
  <c r="A71" i="40"/>
  <c r="A70" i="40"/>
  <c r="A69" i="40"/>
  <c r="D58" i="40"/>
  <c r="F50" i="40"/>
  <c r="G46" i="40"/>
  <c r="B31" i="40" s="1"/>
  <c r="F39" i="40"/>
  <c r="H39" i="40" s="1"/>
  <c r="E34" i="40"/>
  <c r="F34" i="40" s="1"/>
  <c r="H34" i="40" s="1"/>
  <c r="G16" i="40"/>
  <c r="G15" i="40"/>
  <c r="G11" i="40"/>
  <c r="B25" i="40" s="1"/>
  <c r="G8" i="40"/>
  <c r="A1" i="40"/>
  <c r="A118" i="26"/>
  <c r="B95" i="26"/>
  <c r="B94" i="26"/>
  <c r="B85" i="26"/>
  <c r="G80" i="26"/>
  <c r="A77" i="26"/>
  <c r="A75" i="26"/>
  <c r="A74" i="26"/>
  <c r="A73" i="26"/>
  <c r="A72" i="26"/>
  <c r="F71" i="26"/>
  <c r="A71" i="26"/>
  <c r="F70" i="26"/>
  <c r="F69" i="26" s="1"/>
  <c r="A70" i="26"/>
  <c r="A69" i="26"/>
  <c r="D58" i="26"/>
  <c r="F50" i="26"/>
  <c r="G46" i="26"/>
  <c r="H46" i="26" s="1"/>
  <c r="G49" i="26" s="1"/>
  <c r="H49" i="26" s="1"/>
  <c r="G50" i="26" s="1"/>
  <c r="H50" i="26" s="1"/>
  <c r="B35" i="26" s="1"/>
  <c r="H39" i="26"/>
  <c r="F39" i="26"/>
  <c r="F34" i="26"/>
  <c r="H34" i="26" s="1"/>
  <c r="E34" i="26"/>
  <c r="B28" i="26"/>
  <c r="B25" i="26"/>
  <c r="G15" i="26"/>
  <c r="G11" i="26"/>
  <c r="G79" i="26" s="1"/>
  <c r="A1" i="26"/>
  <c r="D121" i="39"/>
  <c r="A118" i="39"/>
  <c r="B95" i="39"/>
  <c r="B94" i="39"/>
  <c r="B85" i="39"/>
  <c r="G80" i="39"/>
  <c r="G79" i="39"/>
  <c r="G81" i="39" s="1"/>
  <c r="A77" i="39"/>
  <c r="A75" i="39"/>
  <c r="A74" i="39"/>
  <c r="A73" i="39"/>
  <c r="A72" i="39"/>
  <c r="F71" i="39"/>
  <c r="A71" i="39"/>
  <c r="A70" i="39"/>
  <c r="A69" i="39"/>
  <c r="D58" i="39"/>
  <c r="F50" i="39"/>
  <c r="G46" i="39"/>
  <c r="H46" i="39" s="1"/>
  <c r="G49" i="39" s="1"/>
  <c r="H49" i="39" s="1"/>
  <c r="G50" i="39" s="1"/>
  <c r="H50" i="39" s="1"/>
  <c r="B35" i="39" s="1"/>
  <c r="F39" i="39"/>
  <c r="H39" i="39" s="1"/>
  <c r="E34" i="39"/>
  <c r="F34" i="39" s="1"/>
  <c r="H34" i="39" s="1"/>
  <c r="B31" i="39"/>
  <c r="G15" i="39"/>
  <c r="G13" i="39"/>
  <c r="G11" i="39"/>
  <c r="B25" i="39" s="1"/>
  <c r="B28" i="39" s="1"/>
  <c r="G8" i="39"/>
  <c r="G16" i="39" s="1"/>
  <c r="A1" i="39"/>
  <c r="E17" i="23"/>
  <c r="E16" i="23"/>
  <c r="C16" i="23"/>
  <c r="B16" i="23"/>
  <c r="C15" i="23"/>
  <c r="B15" i="23"/>
  <c r="C14" i="23"/>
  <c r="B14" i="23"/>
  <c r="C13" i="23"/>
  <c r="E13" i="23" s="1"/>
  <c r="B13" i="23"/>
  <c r="C12" i="23"/>
  <c r="E12" i="23" s="1"/>
  <c r="B12" i="23"/>
  <c r="E11" i="23"/>
  <c r="C11" i="23"/>
  <c r="B11" i="23"/>
  <c r="C10" i="23"/>
  <c r="E10" i="23" s="1"/>
  <c r="B10" i="23"/>
  <c r="C9" i="23"/>
  <c r="E9" i="23" s="1"/>
  <c r="B9" i="23"/>
  <c r="B18" i="23" s="1"/>
  <c r="G81" i="41" l="1"/>
  <c r="H46" i="36"/>
  <c r="G49" i="36" s="1"/>
  <c r="H49" i="36" s="1"/>
  <c r="G50" i="36" s="1"/>
  <c r="H50" i="36" s="1"/>
  <c r="B35" i="36" s="1"/>
  <c r="F70" i="33"/>
  <c r="F69" i="33" s="1"/>
  <c r="G81" i="32"/>
  <c r="H50" i="30"/>
  <c r="B35" i="30" s="1"/>
  <c r="G81" i="26"/>
  <c r="B28" i="40"/>
  <c r="F70" i="40"/>
  <c r="F69" i="36"/>
  <c r="B85" i="35"/>
  <c r="B25" i="35"/>
  <c r="H46" i="40"/>
  <c r="G49" i="40" s="1"/>
  <c r="H49" i="40" s="1"/>
  <c r="G50" i="40" s="1"/>
  <c r="H50" i="40" s="1"/>
  <c r="B35" i="40" s="1"/>
  <c r="G79" i="30"/>
  <c r="G81" i="30" s="1"/>
  <c r="H46" i="35"/>
  <c r="G49" i="35" s="1"/>
  <c r="H49" i="35" s="1"/>
  <c r="G50" i="35" s="1"/>
  <c r="H50" i="35" s="1"/>
  <c r="B35" i="35" s="1"/>
  <c r="B85" i="41"/>
  <c r="B25" i="41"/>
  <c r="B31" i="41"/>
  <c r="H46" i="41"/>
  <c r="G49" i="41" s="1"/>
  <c r="H49" i="41" s="1"/>
  <c r="G50" i="41" s="1"/>
  <c r="H50" i="41" s="1"/>
  <c r="B35" i="41" s="1"/>
  <c r="E15" i="23"/>
  <c r="B28" i="36"/>
  <c r="C32" i="8"/>
  <c r="C25" i="8"/>
  <c r="C29" i="8" s="1"/>
  <c r="C16" i="8"/>
  <c r="C22" i="8" s="1"/>
  <c r="C31" i="8" s="1"/>
  <c r="C33" i="8" s="1"/>
  <c r="C34" i="8" s="1"/>
  <c r="E14" i="23"/>
  <c r="E18" i="23" s="1"/>
  <c r="C18" i="23"/>
  <c r="F70" i="39"/>
  <c r="B31" i="26"/>
  <c r="B85" i="40"/>
  <c r="B85" i="32"/>
  <c r="B25" i="32"/>
  <c r="G79" i="35"/>
  <c r="G81" i="35" s="1"/>
  <c r="C26" i="8"/>
  <c r="B25" i="30"/>
  <c r="C37" i="27"/>
  <c r="E37" i="36" l="1"/>
  <c r="F37" i="36" s="1"/>
  <c r="H37" i="36" s="1"/>
  <c r="H40" i="36" s="1"/>
  <c r="B40" i="36" s="1"/>
  <c r="E32" i="36"/>
  <c r="F32" i="36" s="1"/>
  <c r="H32" i="36" s="1"/>
  <c r="H35" i="36" s="1"/>
  <c r="B38" i="36" s="1"/>
  <c r="B41" i="36" s="1"/>
  <c r="B42" i="36" s="1"/>
  <c r="E37" i="40"/>
  <c r="F37" i="40" s="1"/>
  <c r="H37" i="40" s="1"/>
  <c r="H40" i="40" s="1"/>
  <c r="B40" i="40" s="1"/>
  <c r="E32" i="39"/>
  <c r="F32" i="39" s="1"/>
  <c r="H32" i="39" s="1"/>
  <c r="H35" i="39" s="1"/>
  <c r="B38" i="39" s="1"/>
  <c r="E37" i="30"/>
  <c r="F37" i="30" s="1"/>
  <c r="H37" i="30" s="1"/>
  <c r="H40" i="30" s="1"/>
  <c r="B40" i="30" s="1"/>
  <c r="E32" i="40"/>
  <c r="F32" i="40" s="1"/>
  <c r="H32" i="40" s="1"/>
  <c r="H35" i="40" s="1"/>
  <c r="B38" i="40" s="1"/>
  <c r="B41" i="40" s="1"/>
  <c r="B42" i="40" s="1"/>
  <c r="E32" i="41"/>
  <c r="F32" i="41" s="1"/>
  <c r="H32" i="41" s="1"/>
  <c r="H35" i="41" s="1"/>
  <c r="B38" i="41" s="1"/>
  <c r="E32" i="26"/>
  <c r="F32" i="26" s="1"/>
  <c r="H32" i="26" s="1"/>
  <c r="H35" i="26" s="1"/>
  <c r="B38" i="26" s="1"/>
  <c r="E32" i="35"/>
  <c r="F32" i="35" s="1"/>
  <c r="H32" i="35" s="1"/>
  <c r="H35" i="35" s="1"/>
  <c r="B38" i="35" s="1"/>
  <c r="E37" i="26"/>
  <c r="F37" i="26" s="1"/>
  <c r="H37" i="26" s="1"/>
  <c r="H40" i="26" s="1"/>
  <c r="B40" i="26" s="1"/>
  <c r="E37" i="35"/>
  <c r="F37" i="35" s="1"/>
  <c r="H37" i="35" s="1"/>
  <c r="H40" i="35" s="1"/>
  <c r="B40" i="35" s="1"/>
  <c r="E32" i="30"/>
  <c r="F32" i="30" s="1"/>
  <c r="H32" i="30" s="1"/>
  <c r="H35" i="30" s="1"/>
  <c r="B38" i="30" s="1"/>
  <c r="E37" i="33"/>
  <c r="F37" i="33" s="1"/>
  <c r="H37" i="33" s="1"/>
  <c r="H40" i="33" s="1"/>
  <c r="B40" i="33" s="1"/>
  <c r="E37" i="39"/>
  <c r="F37" i="39" s="1"/>
  <c r="H37" i="39" s="1"/>
  <c r="H40" i="39" s="1"/>
  <c r="B40" i="39" s="1"/>
  <c r="E32" i="32"/>
  <c r="F32" i="32" s="1"/>
  <c r="H32" i="32" s="1"/>
  <c r="H35" i="32" s="1"/>
  <c r="B38" i="32" s="1"/>
  <c r="E37" i="41"/>
  <c r="F37" i="41" s="1"/>
  <c r="H37" i="41" s="1"/>
  <c r="H40" i="41" s="1"/>
  <c r="B40" i="41" s="1"/>
  <c r="E37" i="32"/>
  <c r="F37" i="32" s="1"/>
  <c r="H37" i="32" s="1"/>
  <c r="H40" i="32" s="1"/>
  <c r="B40" i="32" s="1"/>
  <c r="E32" i="33"/>
  <c r="F32" i="33" s="1"/>
  <c r="H32" i="33" s="1"/>
  <c r="H35" i="33" s="1"/>
  <c r="B38" i="33" s="1"/>
  <c r="F70" i="41"/>
  <c r="B28" i="41"/>
  <c r="B28" i="30"/>
  <c r="F70" i="30"/>
  <c r="F69" i="40"/>
  <c r="F69" i="39"/>
  <c r="F70" i="32"/>
  <c r="B28" i="32"/>
  <c r="F70" i="35"/>
  <c r="B28" i="35"/>
  <c r="F69" i="30" l="1"/>
  <c r="F69" i="32"/>
  <c r="B41" i="39"/>
  <c r="B42" i="39" s="1"/>
  <c r="F69" i="41"/>
  <c r="B41" i="33"/>
  <c r="B42" i="33" s="1"/>
  <c r="B41" i="26"/>
  <c r="B42" i="26" s="1"/>
  <c r="F69" i="35"/>
  <c r="B41" i="32"/>
  <c r="B42" i="32" s="1"/>
  <c r="B41" i="41"/>
  <c r="B42" i="41" s="1"/>
  <c r="F73" i="40"/>
  <c r="H54" i="40"/>
  <c r="H54" i="36"/>
  <c r="F73" i="36"/>
  <c r="B41" i="30"/>
  <c r="B42" i="30" s="1"/>
  <c r="B41" i="35"/>
  <c r="B42" i="35" s="1"/>
  <c r="F72" i="40" l="1"/>
  <c r="H54" i="26"/>
  <c r="F73" i="26"/>
  <c r="H54" i="33"/>
  <c r="F73" i="33"/>
  <c r="F73" i="35"/>
  <c r="H54" i="35"/>
  <c r="E58" i="40"/>
  <c r="F58" i="40" s="1"/>
  <c r="G59" i="40" s="1"/>
  <c r="H61" i="40" s="1"/>
  <c r="F75" i="40" s="1"/>
  <c r="F72" i="36"/>
  <c r="F73" i="39"/>
  <c r="H54" i="39"/>
  <c r="H54" i="30"/>
  <c r="F73" i="30"/>
  <c r="F73" i="41"/>
  <c r="H54" i="41"/>
  <c r="E58" i="36"/>
  <c r="F58" i="36" s="1"/>
  <c r="G59" i="36" s="1"/>
  <c r="H61" i="36" s="1"/>
  <c r="F75" i="36" s="1"/>
  <c r="F73" i="32"/>
  <c r="H54" i="32"/>
  <c r="H63" i="40" l="1"/>
  <c r="F72" i="33"/>
  <c r="H63" i="36"/>
  <c r="E58" i="33"/>
  <c r="F58" i="33" s="1"/>
  <c r="G59" i="33" s="1"/>
  <c r="H61" i="33" s="1"/>
  <c r="F75" i="33" s="1"/>
  <c r="E58" i="41"/>
  <c r="F58" i="41" s="1"/>
  <c r="G59" i="41" s="1"/>
  <c r="H61" i="41" s="1"/>
  <c r="F75" i="41" s="1"/>
  <c r="F72" i="41"/>
  <c r="F74" i="36"/>
  <c r="F74" i="40"/>
  <c r="F72" i="30"/>
  <c r="F11" i="23"/>
  <c r="G11" i="23" s="1"/>
  <c r="H11" i="23" s="1"/>
  <c r="H65" i="40"/>
  <c r="D87" i="40" s="1"/>
  <c r="F72" i="26"/>
  <c r="E58" i="30"/>
  <c r="F58" i="30" s="1"/>
  <c r="G59" i="30" s="1"/>
  <c r="H61" i="30" s="1"/>
  <c r="F75" i="30" s="1"/>
  <c r="E58" i="26"/>
  <c r="F58" i="26" s="1"/>
  <c r="G59" i="26" s="1"/>
  <c r="H61" i="26" s="1"/>
  <c r="F75" i="26" s="1"/>
  <c r="E58" i="32"/>
  <c r="F58" i="32" s="1"/>
  <c r="G59" i="32" s="1"/>
  <c r="H61" i="32" s="1"/>
  <c r="F75" i="32" s="1"/>
  <c r="E58" i="39"/>
  <c r="F58" i="39" s="1"/>
  <c r="G59" i="39" s="1"/>
  <c r="H61" i="39" s="1"/>
  <c r="F75" i="39" s="1"/>
  <c r="E58" i="35"/>
  <c r="F58" i="35" s="1"/>
  <c r="G59" i="35" s="1"/>
  <c r="H61" i="35" s="1"/>
  <c r="F75" i="35" s="1"/>
  <c r="F72" i="32"/>
  <c r="F72" i="39"/>
  <c r="F72" i="35"/>
  <c r="H63" i="35" l="1"/>
  <c r="F74" i="35"/>
  <c r="H63" i="39"/>
  <c r="F77" i="36"/>
  <c r="G74" i="36" s="1"/>
  <c r="H65" i="36"/>
  <c r="D87" i="36" s="1"/>
  <c r="F16" i="23"/>
  <c r="G16" i="23" s="1"/>
  <c r="H16" i="23" s="1"/>
  <c r="H63" i="32"/>
  <c r="F74" i="26"/>
  <c r="F74" i="33"/>
  <c r="F74" i="39"/>
  <c r="F74" i="41"/>
  <c r="F74" i="32"/>
  <c r="J11" i="23"/>
  <c r="H63" i="26"/>
  <c r="F74" i="30"/>
  <c r="H63" i="41"/>
  <c r="F15" i="23"/>
  <c r="G15" i="23" s="1"/>
  <c r="H15" i="23" s="1"/>
  <c r="H65" i="35"/>
  <c r="D87" i="35" s="1"/>
  <c r="H63" i="30"/>
  <c r="F77" i="40"/>
  <c r="G74" i="40" s="1"/>
  <c r="H63" i="33"/>
  <c r="J16" i="23" l="1"/>
  <c r="J15" i="23"/>
  <c r="F10" i="23"/>
  <c r="G10" i="23" s="1"/>
  <c r="H10" i="23" s="1"/>
  <c r="H65" i="26"/>
  <c r="D87" i="26" s="1"/>
  <c r="F77" i="39"/>
  <c r="G71" i="36"/>
  <c r="G82" i="36"/>
  <c r="G70" i="36"/>
  <c r="G69" i="36"/>
  <c r="G73" i="36"/>
  <c r="G75" i="36"/>
  <c r="G77" i="36" s="1"/>
  <c r="G72" i="36"/>
  <c r="F77" i="33"/>
  <c r="H65" i="33"/>
  <c r="D87" i="33" s="1"/>
  <c r="F14" i="23"/>
  <c r="G14" i="23" s="1"/>
  <c r="H14" i="23" s="1"/>
  <c r="H65" i="41"/>
  <c r="F17" i="23"/>
  <c r="H65" i="39"/>
  <c r="D87" i="39" s="1"/>
  <c r="F9" i="23"/>
  <c r="F77" i="30"/>
  <c r="F77" i="32"/>
  <c r="F77" i="26"/>
  <c r="G74" i="26" s="1"/>
  <c r="G82" i="40"/>
  <c r="G71" i="40"/>
  <c r="G70" i="40"/>
  <c r="G69" i="40"/>
  <c r="G73" i="40"/>
  <c r="G72" i="40"/>
  <c r="G75" i="40"/>
  <c r="G77" i="40" s="1"/>
  <c r="H65" i="30"/>
  <c r="D87" i="30" s="1"/>
  <c r="F12" i="23"/>
  <c r="G12" i="23" s="1"/>
  <c r="H12" i="23" s="1"/>
  <c r="F77" i="41"/>
  <c r="H65" i="32"/>
  <c r="D87" i="32" s="1"/>
  <c r="F13" i="23"/>
  <c r="G13" i="23" s="1"/>
  <c r="H13" i="23" s="1"/>
  <c r="F77" i="35"/>
  <c r="G74" i="35" s="1"/>
  <c r="G82" i="41" l="1"/>
  <c r="G71" i="41"/>
  <c r="G70" i="41"/>
  <c r="G69" i="41"/>
  <c r="G73" i="41"/>
  <c r="G72" i="41"/>
  <c r="G75" i="41"/>
  <c r="G71" i="33"/>
  <c r="G70" i="33"/>
  <c r="G82" i="33"/>
  <c r="G69" i="33"/>
  <c r="G73" i="33"/>
  <c r="G75" i="33"/>
  <c r="G72" i="33"/>
  <c r="J12" i="23"/>
  <c r="G9" i="23"/>
  <c r="H9" i="23" s="1"/>
  <c r="F18" i="23"/>
  <c r="G18" i="23" s="1"/>
  <c r="G74" i="33"/>
  <c r="G82" i="39"/>
  <c r="G71" i="39"/>
  <c r="G70" i="39"/>
  <c r="G69" i="39"/>
  <c r="G73" i="39"/>
  <c r="G72" i="39"/>
  <c r="G75" i="39"/>
  <c r="G74" i="39"/>
  <c r="G82" i="35"/>
  <c r="G71" i="35"/>
  <c r="G70" i="35"/>
  <c r="G69" i="35"/>
  <c r="G73" i="35"/>
  <c r="G75" i="35"/>
  <c r="G77" i="35" s="1"/>
  <c r="G72" i="35"/>
  <c r="G69" i="26"/>
  <c r="G82" i="26"/>
  <c r="G70" i="26"/>
  <c r="G71" i="26"/>
  <c r="G73" i="26"/>
  <c r="G72" i="26"/>
  <c r="G75" i="26"/>
  <c r="G77" i="26" s="1"/>
  <c r="J10" i="23"/>
  <c r="G82" i="32"/>
  <c r="G71" i="32"/>
  <c r="G70" i="32"/>
  <c r="G69" i="32"/>
  <c r="G73" i="32"/>
  <c r="G72" i="32"/>
  <c r="G75" i="32"/>
  <c r="D87" i="41"/>
  <c r="G17" i="23"/>
  <c r="H17" i="23" s="1"/>
  <c r="J13" i="23"/>
  <c r="G74" i="32"/>
  <c r="J14" i="23"/>
  <c r="G82" i="30"/>
  <c r="G71" i="30"/>
  <c r="G70" i="30"/>
  <c r="G69" i="30"/>
  <c r="G73" i="30"/>
  <c r="G75" i="30"/>
  <c r="G72" i="30"/>
  <c r="G74" i="41"/>
  <c r="G74" i="30"/>
  <c r="G77" i="33" l="1"/>
  <c r="G77" i="32"/>
  <c r="G77" i="30"/>
  <c r="G77" i="39"/>
  <c r="G77" i="41"/>
  <c r="H18" i="23"/>
  <c r="I9" i="23" s="1"/>
  <c r="J9" i="23"/>
  <c r="J17" i="23"/>
  <c r="I17" i="23" l="1"/>
  <c r="J18" i="23"/>
  <c r="I11" i="23"/>
  <c r="I16" i="23"/>
  <c r="I15" i="23"/>
  <c r="I12" i="23"/>
  <c r="I14" i="23"/>
  <c r="I10" i="23"/>
  <c r="I13" i="23"/>
  <c r="I18" i="2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G46" authorId="0" shapeId="0" xr:uid="{00000000-0006-0000-0100-000001000000}">
      <text>
        <r>
          <rPr>
            <sz val="9"/>
            <rFont val="Tahoma"/>
            <charset val="134"/>
          </rPr>
          <t xml:space="preserve">Informar o preço unitário do chassis da Van Escolar </t>
        </r>
      </text>
    </comment>
    <comment ref="F47" authorId="0" shapeId="0" xr:uid="{00000000-0006-0000-0100-000002000000}">
      <text>
        <r>
          <rPr>
            <sz val="9"/>
            <rFont val="Tahoma"/>
            <charset val="134"/>
          </rPr>
          <t>Informar a vida útil estimada para a van, em anos</t>
        </r>
      </text>
    </comment>
    <comment ref="F48" authorId="0" shapeId="0" xr:uid="{00000000-0006-0000-0100-000003000000}">
      <text>
        <r>
          <rPr>
            <sz val="9"/>
            <rFont val="Tahoma"/>
            <charset val="134"/>
          </rPr>
          <t>Na elaboração do orçamento-base da licitação, informar 0 (zero). Na proposta da licitante, informar a idade do veículo proposto.</t>
        </r>
      </text>
    </comment>
    <comment ref="F49" authorId="0" shapeId="0" xr:uid="{00000000-0006-0000-0100-000004000000}">
      <text>
        <r>
          <rPr>
            <b/>
            <sz val="9"/>
            <rFont val="Tahoma"/>
            <charset val="134"/>
          </rPr>
          <t xml:space="preserve">Informar o valor da depreciação do caminhão, adotando o valor sugerido pelo TCE ou outro valor estimado 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C13" authorId="0" shapeId="0" xr:uid="{00000000-0006-0000-0C00-000001000000}">
      <text>
        <r>
          <rPr>
            <b/>
            <sz val="9"/>
            <rFont val="Tahoma"/>
            <charset val="134"/>
          </rPr>
          <t>Informar o % de Administração Central estimado</t>
        </r>
        <r>
          <rPr>
            <sz val="9"/>
            <rFont val="Tahoma"/>
            <charset val="134"/>
          </rPr>
          <t xml:space="preserve">
</t>
        </r>
      </text>
    </comment>
    <comment ref="C14" authorId="0" shapeId="0" xr:uid="{00000000-0006-0000-0C00-000002000000}">
      <text>
        <r>
          <rPr>
            <b/>
            <sz val="9"/>
            <rFont val="Tahoma"/>
            <charset val="134"/>
          </rPr>
          <t>Informar o % de Seguros, Riscos e Garantia estimado</t>
        </r>
        <r>
          <rPr>
            <sz val="9"/>
            <rFont val="Tahoma"/>
            <charset val="134"/>
          </rPr>
          <t xml:space="preserve">
</t>
        </r>
      </text>
    </comment>
    <comment ref="C15" authorId="0" shapeId="0" xr:uid="{00000000-0006-0000-0C00-000003000000}">
      <text>
        <r>
          <rPr>
            <b/>
            <sz val="9"/>
            <rFont val="Tahoma"/>
            <charset val="134"/>
          </rPr>
          <t>Informar o % de Lucro estimado</t>
        </r>
        <r>
          <rPr>
            <sz val="9"/>
            <rFont val="Tahoma"/>
            <charset val="134"/>
          </rPr>
          <t xml:space="preserve">
</t>
        </r>
      </text>
    </comment>
    <comment ref="E16" authorId="0" shapeId="0" xr:uid="{00000000-0006-0000-0C00-000004000000}">
      <text>
        <r>
          <rPr>
            <b/>
            <sz val="9"/>
            <rFont val="Tahoma"/>
            <charset val="134"/>
          </rPr>
          <t>Informar o valor anual da taxa financeira, em percentual. Admite-se utilizar a SELIC</t>
        </r>
      </text>
    </comment>
    <comment ref="C17" authorId="0" shapeId="0" xr:uid="{00000000-0006-0000-0C00-000005000000}">
      <text>
        <r>
          <rPr>
            <b/>
            <sz val="9"/>
            <rFont val="Tahoma"/>
            <charset val="134"/>
          </rPr>
          <t>Informar o percentual de ISS, de acordo com a legislação tributária do município onde serão prestados os serviços. De 2% até o limite de 5%.</t>
        </r>
        <r>
          <rPr>
            <sz val="9"/>
            <rFont val="Tahoma"/>
            <charset val="134"/>
          </rPr>
          <t xml:space="preserve">
</t>
        </r>
      </text>
    </comment>
    <comment ref="E17" authorId="0" shapeId="0" xr:uid="{00000000-0006-0000-0C00-000006000000}">
      <text>
        <r>
          <rPr>
            <b/>
            <sz val="9"/>
            <rFont val="Tahoma"/>
            <charset val="134"/>
          </rPr>
          <t>Informar a média de dias úteis entre data de pagamento prevista no contrato e a data final do período de adimplemento da parcela</t>
        </r>
        <r>
          <rPr>
            <sz val="9"/>
            <rFont val="Tahoma"/>
            <charset val="134"/>
          </rPr>
          <t xml:space="preserve">
</t>
        </r>
      </text>
    </comment>
    <comment ref="C18" authorId="0" shapeId="0" xr:uid="{00000000-0006-0000-0C00-000007000000}">
      <text>
        <r>
          <rPr>
            <b/>
            <sz val="9"/>
            <rFont val="Tahoma"/>
            <charset val="134"/>
          </rPr>
          <t xml:space="preserve">Informar o valor estimado de PIS/COFINS. </t>
        </r>
        <r>
          <rPr>
            <sz val="9"/>
            <rFont val="Tahoma"/>
            <charset val="134"/>
          </rPr>
          <t xml:space="preserve">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G46" authorId="0" shapeId="0" xr:uid="{00000000-0006-0000-0200-000001000000}">
      <text>
        <r>
          <rPr>
            <sz val="9"/>
            <rFont val="Tahoma"/>
            <charset val="134"/>
          </rPr>
          <t xml:space="preserve">Informar o preço unitário do chassis da Van Escolar </t>
        </r>
      </text>
    </comment>
    <comment ref="F47" authorId="0" shapeId="0" xr:uid="{00000000-0006-0000-0200-000002000000}">
      <text>
        <r>
          <rPr>
            <sz val="9"/>
            <rFont val="Tahoma"/>
            <charset val="134"/>
          </rPr>
          <t>Informar a vida útil estimada para a van, em anos</t>
        </r>
      </text>
    </comment>
    <comment ref="F48" authorId="0" shapeId="0" xr:uid="{00000000-0006-0000-0200-000003000000}">
      <text>
        <r>
          <rPr>
            <sz val="9"/>
            <rFont val="Tahoma"/>
            <charset val="134"/>
          </rPr>
          <t>Na elaboração do orçamento-base da licitação, informar 0 (zero). Na proposta da licitante, informar a idade do veículo proposto.</t>
        </r>
      </text>
    </comment>
    <comment ref="F49" authorId="0" shapeId="0" xr:uid="{00000000-0006-0000-0200-000004000000}">
      <text>
        <r>
          <rPr>
            <b/>
            <sz val="9"/>
            <rFont val="Tahoma"/>
            <charset val="134"/>
          </rPr>
          <t xml:space="preserve">Informar o valor da depreciação do caminhão, adotando o valor sugerido pelo TCE ou outro valor estimado 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G46" authorId="0" shapeId="0" xr:uid="{00000000-0006-0000-0300-000001000000}">
      <text>
        <r>
          <rPr>
            <sz val="9"/>
            <rFont val="Tahoma"/>
            <charset val="134"/>
          </rPr>
          <t xml:space="preserve">Informar o preço unitário do chassis da Van Escolar </t>
        </r>
      </text>
    </comment>
    <comment ref="F47" authorId="0" shapeId="0" xr:uid="{00000000-0006-0000-0300-000002000000}">
      <text>
        <r>
          <rPr>
            <sz val="9"/>
            <rFont val="Tahoma"/>
            <charset val="134"/>
          </rPr>
          <t>Informar a vida útil estimada para a van, em anos</t>
        </r>
      </text>
    </comment>
    <comment ref="F48" authorId="0" shapeId="0" xr:uid="{00000000-0006-0000-0300-000003000000}">
      <text>
        <r>
          <rPr>
            <sz val="9"/>
            <rFont val="Tahoma"/>
            <charset val="134"/>
          </rPr>
          <t>Na elaboração do orçamento-base da licitação, informar 0 (zero). Na proposta da licitante, informar a idade do veículo proposto.</t>
        </r>
      </text>
    </comment>
    <comment ref="F49" authorId="0" shapeId="0" xr:uid="{00000000-0006-0000-0300-000004000000}">
      <text>
        <r>
          <rPr>
            <b/>
            <sz val="9"/>
            <rFont val="Tahoma"/>
            <charset val="134"/>
          </rPr>
          <t xml:space="preserve">Informar o valor da depreciação do caminhão, adotando o valor sugerido pelo TCE ou outro valor estimado 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G46" authorId="0" shapeId="0" xr:uid="{00000000-0006-0000-0400-000001000000}">
      <text>
        <r>
          <rPr>
            <sz val="9"/>
            <rFont val="Tahoma"/>
            <charset val="134"/>
          </rPr>
          <t xml:space="preserve">Informar o preço unitário do chassis da Van Escolar </t>
        </r>
      </text>
    </comment>
    <comment ref="F47" authorId="0" shapeId="0" xr:uid="{00000000-0006-0000-0400-000002000000}">
      <text>
        <r>
          <rPr>
            <sz val="9"/>
            <rFont val="Tahoma"/>
            <charset val="134"/>
          </rPr>
          <t>Informar a vida útil estimada para a van, em anos</t>
        </r>
      </text>
    </comment>
    <comment ref="F48" authorId="0" shapeId="0" xr:uid="{00000000-0006-0000-0400-000003000000}">
      <text>
        <r>
          <rPr>
            <sz val="9"/>
            <rFont val="Tahoma"/>
            <charset val="134"/>
          </rPr>
          <t>Na elaboração do orçamento-base da licitação, informar 0 (zero). Na proposta da licitante, informar a idade do veículo proposto.</t>
        </r>
      </text>
    </comment>
    <comment ref="F49" authorId="0" shapeId="0" xr:uid="{00000000-0006-0000-0400-000004000000}">
      <text>
        <r>
          <rPr>
            <b/>
            <sz val="9"/>
            <rFont val="Tahoma"/>
            <charset val="134"/>
          </rPr>
          <t xml:space="preserve">Informar o valor da depreciação do caminhão, adotando o valor sugerido pelo TCE ou outro valor estimado 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G46" authorId="0" shapeId="0" xr:uid="{00000000-0006-0000-0500-000001000000}">
      <text>
        <r>
          <rPr>
            <sz val="9"/>
            <rFont val="Tahoma"/>
            <charset val="134"/>
          </rPr>
          <t xml:space="preserve">Informar o preço unitário do chassis da Van Escolar </t>
        </r>
      </text>
    </comment>
    <comment ref="F47" authorId="0" shapeId="0" xr:uid="{00000000-0006-0000-0500-000002000000}">
      <text>
        <r>
          <rPr>
            <sz val="9"/>
            <rFont val="Tahoma"/>
            <charset val="134"/>
          </rPr>
          <t>Informar a vida útil estimada para a van, em anos</t>
        </r>
      </text>
    </comment>
    <comment ref="F48" authorId="0" shapeId="0" xr:uid="{00000000-0006-0000-0500-000003000000}">
      <text>
        <r>
          <rPr>
            <sz val="9"/>
            <rFont val="Tahoma"/>
            <charset val="134"/>
          </rPr>
          <t>Na elaboração do orçamento-base da licitação, informar 0 (zero). Na proposta da licitante, informar a idade do veículo proposto.</t>
        </r>
      </text>
    </comment>
    <comment ref="F49" authorId="0" shapeId="0" xr:uid="{00000000-0006-0000-0500-000004000000}">
      <text>
        <r>
          <rPr>
            <b/>
            <sz val="9"/>
            <rFont val="Tahoma"/>
            <charset val="134"/>
          </rPr>
          <t xml:space="preserve">Informar o valor da depreciação do caminhão, adotando o valor sugerido pelo TCE ou outro valor estimado 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G46" authorId="0" shapeId="0" xr:uid="{00000000-0006-0000-0600-000001000000}">
      <text>
        <r>
          <rPr>
            <sz val="9"/>
            <rFont val="Tahoma"/>
            <charset val="134"/>
          </rPr>
          <t xml:space="preserve">Informar o preço unitário do chassis da Van Escolar </t>
        </r>
      </text>
    </comment>
    <comment ref="F47" authorId="0" shapeId="0" xr:uid="{00000000-0006-0000-0600-000002000000}">
      <text>
        <r>
          <rPr>
            <sz val="9"/>
            <rFont val="Tahoma"/>
            <charset val="134"/>
          </rPr>
          <t>Informar a vida útil estimada para a van, em anos</t>
        </r>
      </text>
    </comment>
    <comment ref="F48" authorId="0" shapeId="0" xr:uid="{00000000-0006-0000-0600-000003000000}">
      <text>
        <r>
          <rPr>
            <sz val="9"/>
            <rFont val="Tahoma"/>
            <charset val="134"/>
          </rPr>
          <t>Na elaboração do orçamento-base da licitação, informar 0 (zero). Na proposta da licitante, informar a idade do veículo proposto.</t>
        </r>
      </text>
    </comment>
    <comment ref="F49" authorId="0" shapeId="0" xr:uid="{00000000-0006-0000-0600-000004000000}">
      <text>
        <r>
          <rPr>
            <b/>
            <sz val="9"/>
            <rFont val="Tahoma"/>
            <charset val="134"/>
          </rPr>
          <t xml:space="preserve">Informar o valor da depreciação do caminhão, adotando o valor sugerido pelo TCE ou outro valor estimado 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G46" authorId="0" shapeId="0" xr:uid="{00000000-0006-0000-0700-000001000000}">
      <text>
        <r>
          <rPr>
            <sz val="9"/>
            <rFont val="Tahoma"/>
            <charset val="134"/>
          </rPr>
          <t xml:space="preserve">Informar o preço unitário do chassis da Van Escolar </t>
        </r>
      </text>
    </comment>
    <comment ref="F47" authorId="0" shapeId="0" xr:uid="{00000000-0006-0000-0700-000002000000}">
      <text>
        <r>
          <rPr>
            <sz val="9"/>
            <rFont val="Tahoma"/>
            <charset val="134"/>
          </rPr>
          <t>Informar a vida útil estimada para a van, em anos</t>
        </r>
      </text>
    </comment>
    <comment ref="F48" authorId="0" shapeId="0" xr:uid="{00000000-0006-0000-0700-000003000000}">
      <text>
        <r>
          <rPr>
            <sz val="9"/>
            <rFont val="Tahoma"/>
            <charset val="134"/>
          </rPr>
          <t>Na elaboração do orçamento-base da licitação, informar 0 (zero). Na proposta da licitante, informar a idade do veículo proposto.</t>
        </r>
      </text>
    </comment>
    <comment ref="F49" authorId="0" shapeId="0" xr:uid="{00000000-0006-0000-0700-000004000000}">
      <text>
        <r>
          <rPr>
            <b/>
            <sz val="9"/>
            <rFont val="Tahoma"/>
            <charset val="134"/>
          </rPr>
          <t xml:space="preserve">Informar o valor da depreciação do caminhão, adotando o valor sugerido pelo TCE ou outro valor estimado 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G46" authorId="0" shapeId="0" xr:uid="{00000000-0006-0000-0800-000001000000}">
      <text>
        <r>
          <rPr>
            <sz val="9"/>
            <rFont val="Tahoma"/>
            <charset val="134"/>
          </rPr>
          <t xml:space="preserve">Informar o preço unitário do chassis da Van Escolar </t>
        </r>
      </text>
    </comment>
    <comment ref="F47" authorId="0" shapeId="0" xr:uid="{00000000-0006-0000-0800-000002000000}">
      <text>
        <r>
          <rPr>
            <sz val="9"/>
            <rFont val="Tahoma"/>
            <charset val="134"/>
          </rPr>
          <t>Informar a vida útil estimada para a van, em anos</t>
        </r>
      </text>
    </comment>
    <comment ref="F48" authorId="0" shapeId="0" xr:uid="{00000000-0006-0000-0800-000003000000}">
      <text>
        <r>
          <rPr>
            <sz val="9"/>
            <rFont val="Tahoma"/>
            <charset val="134"/>
          </rPr>
          <t>Na elaboração do orçamento-base da licitação, informar 0 (zero). Na proposta da licitante, informar a idade do veículo proposto.</t>
        </r>
      </text>
    </comment>
    <comment ref="F49" authorId="0" shapeId="0" xr:uid="{00000000-0006-0000-0800-000004000000}">
      <text>
        <r>
          <rPr>
            <b/>
            <sz val="9"/>
            <rFont val="Tahoma"/>
            <charset val="134"/>
          </rPr>
          <t xml:space="preserve">Informar o valor da depreciação do caminhão, adotando o valor sugerido pelo TCE ou outro valor estimado 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G46" authorId="0" shapeId="0" xr:uid="{00000000-0006-0000-0900-000001000000}">
      <text>
        <r>
          <rPr>
            <sz val="9"/>
            <rFont val="Tahoma"/>
            <charset val="134"/>
          </rPr>
          <t xml:space="preserve">Informar o preço unitário do chassis da Van Escolar </t>
        </r>
      </text>
    </comment>
    <comment ref="F47" authorId="0" shapeId="0" xr:uid="{00000000-0006-0000-0900-000002000000}">
      <text>
        <r>
          <rPr>
            <sz val="9"/>
            <rFont val="Tahoma"/>
            <charset val="134"/>
          </rPr>
          <t>Informar a vida útil estimada para a van, em anos</t>
        </r>
      </text>
    </comment>
    <comment ref="F48" authorId="0" shapeId="0" xr:uid="{00000000-0006-0000-0900-000003000000}">
      <text>
        <r>
          <rPr>
            <sz val="9"/>
            <rFont val="Tahoma"/>
            <charset val="134"/>
          </rPr>
          <t>Na elaboração do orçamento-base da licitação, informar 0 (zero). Na proposta da licitante, informar a idade do veículo proposto.</t>
        </r>
      </text>
    </comment>
    <comment ref="F49" authorId="0" shapeId="0" xr:uid="{00000000-0006-0000-0900-000004000000}">
      <text>
        <r>
          <rPr>
            <b/>
            <sz val="9"/>
            <rFont val="Tahoma"/>
            <charset val="134"/>
          </rPr>
          <t xml:space="preserve">Informar o valor da depreciação do caminhão, adotando o valor sugerido pelo TCE ou outro valor estimado 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<sst xmlns="http://schemas.openxmlformats.org/spreadsheetml/2006/main" count="1359" uniqueCount="279">
  <si>
    <t>PREGÃO PRESENCIAL 002/2022</t>
  </si>
  <si>
    <t>RESUMO DAS LINHAS</t>
  </si>
  <si>
    <t>Serviços de Transporte Escolar 2022 - Prefeitura Municipal de Candiota</t>
  </si>
  <si>
    <t>Planilha de Composição de Custos</t>
  </si>
  <si>
    <t xml:space="preserve">Resumo das Linhas </t>
  </si>
  <si>
    <t xml:space="preserve">Linhas </t>
  </si>
  <si>
    <t xml:space="preserve">Alunos </t>
  </si>
  <si>
    <t>Kms dia</t>
  </si>
  <si>
    <t xml:space="preserve">Dias/Mês </t>
  </si>
  <si>
    <t xml:space="preserve">Kms mês </t>
  </si>
  <si>
    <t xml:space="preserve">Custo Mês </t>
  </si>
  <si>
    <t>Custo KM</t>
  </si>
  <si>
    <t xml:space="preserve">Custo ano </t>
  </si>
  <si>
    <t xml:space="preserve">% s/total </t>
  </si>
  <si>
    <t>Custo aluno/ano</t>
  </si>
  <si>
    <t>A</t>
  </si>
  <si>
    <t>B</t>
  </si>
  <si>
    <t>C</t>
  </si>
  <si>
    <t>D</t>
  </si>
  <si>
    <t>E</t>
  </si>
  <si>
    <t>F</t>
  </si>
  <si>
    <t>G</t>
  </si>
  <si>
    <t>H</t>
  </si>
  <si>
    <t>I</t>
  </si>
  <si>
    <t xml:space="preserve">Total </t>
  </si>
  <si>
    <t>Candiota, 27 de Junho de 2022</t>
  </si>
  <si>
    <t xml:space="preserve"> </t>
  </si>
  <si>
    <t>Fátima Rozane de Andrades</t>
  </si>
  <si>
    <t>Matrícula : 1765</t>
  </si>
  <si>
    <t>LINHA 01 - ITINERÁRIO A</t>
  </si>
  <si>
    <t>Serviço de Transporte Escolar - PREFEITURA MUNICIPAL DE CANDIOTA</t>
  </si>
  <si>
    <t xml:space="preserve">PARAMÊTROS PARA CÁLCULO DE CUSTO DA LINHA </t>
  </si>
  <si>
    <t>TOTAL</t>
  </si>
  <si>
    <t>ALUNOS</t>
  </si>
  <si>
    <t>Km pavimentado</t>
  </si>
  <si>
    <t>Kms s/pavimentação</t>
  </si>
  <si>
    <t>Km total</t>
  </si>
  <si>
    <t>Tempo conduzindo o veículo</t>
  </si>
  <si>
    <t xml:space="preserve">Total horas </t>
  </si>
  <si>
    <t>Horas p/base de cálculo de custos</t>
  </si>
  <si>
    <t>Tempo de espera</t>
  </si>
  <si>
    <t>Tempo total (horas)</t>
  </si>
  <si>
    <t>R$ seguro / aluno /mês</t>
  </si>
  <si>
    <t>Veículo</t>
  </si>
  <si>
    <t>Veículo no mínimo de 40 lugares</t>
  </si>
  <si>
    <t>Veículo no máximo 20 anos de uso (fabricação acima de 2002)</t>
  </si>
  <si>
    <t>Combustível  R$/litro conforme tabela ANP</t>
  </si>
  <si>
    <t>Km/litro</t>
  </si>
  <si>
    <t>Relação manutenção/combustível</t>
  </si>
  <si>
    <t xml:space="preserve">Média de dias letivos/mês </t>
  </si>
  <si>
    <t>1- CUSTO VARIÁVEL</t>
  </si>
  <si>
    <t>Valor R$</t>
  </si>
  <si>
    <t>1.1 COMBUSTÍVEL</t>
  </si>
  <si>
    <t>1.2 MANUTENÇÃO</t>
  </si>
  <si>
    <t>TOTAL (Comb + Manut)</t>
  </si>
  <si>
    <t xml:space="preserve">2 - TOTAL CUSTO FIXO MENSAL </t>
  </si>
  <si>
    <t>CCT 10264.104165/2022-26 - REG. MTE : RS001530/2022</t>
  </si>
  <si>
    <t>CUSTO CAPITAL INVESTIDO ANO</t>
  </si>
  <si>
    <t>SALÁRIO MOTORISTA</t>
  </si>
  <si>
    <t>% Encargos</t>
  </si>
  <si>
    <t>Custo Mensal</t>
  </si>
  <si>
    <t xml:space="preserve">Meses </t>
  </si>
  <si>
    <t>SEGURO OBRIGATÓRIO ANUAL</t>
  </si>
  <si>
    <t>LICENCIAMENTO ANUAL</t>
  </si>
  <si>
    <t>Vale Refeição R$</t>
  </si>
  <si>
    <t xml:space="preserve">Dias Mês </t>
  </si>
  <si>
    <t>VISTÓRIAS SEMESTRAIS ANO</t>
  </si>
  <si>
    <t>DEPRECIAÇÃO ANUAL</t>
  </si>
  <si>
    <t xml:space="preserve">Custo Anual por motorista </t>
  </si>
  <si>
    <t>SEGURO TERCEIROS/ALUNOS ANO</t>
  </si>
  <si>
    <t>SALÁRIO MONITOR</t>
  </si>
  <si>
    <t>QUANT. DE MOTORISTAS</t>
  </si>
  <si>
    <t>MOTORISTA CUSTO ANUAL</t>
  </si>
  <si>
    <t>QUANT. DE MONITORES</t>
  </si>
  <si>
    <t>MONITOR CUSTO ANUAL</t>
  </si>
  <si>
    <t>Custo Anual por monitor</t>
  </si>
  <si>
    <t>TOTAL CUSTO FIXO ANO</t>
  </si>
  <si>
    <t>2.1 TOTAL CUSTO FIXO MENSAL</t>
  </si>
  <si>
    <t>TAXA USO VEÍCULO</t>
  </si>
  <si>
    <t xml:space="preserve">Depreciação </t>
  </si>
  <si>
    <t>Discriminação</t>
  </si>
  <si>
    <t>Unidade</t>
  </si>
  <si>
    <t>Quantidade</t>
  </si>
  <si>
    <t>Custo unitário</t>
  </si>
  <si>
    <t>Subtotal</t>
  </si>
  <si>
    <t>Custo  chassis</t>
  </si>
  <si>
    <t>unidade</t>
  </si>
  <si>
    <t>Vida útil do chassis</t>
  </si>
  <si>
    <t>anos</t>
  </si>
  <si>
    <t>Idade do veículo</t>
  </si>
  <si>
    <t>Deprec. do chassis</t>
  </si>
  <si>
    <t>%</t>
  </si>
  <si>
    <t xml:space="preserve">Deprec. mensal </t>
  </si>
  <si>
    <t>mês</t>
  </si>
  <si>
    <t>3- CUSTO TOTAL MENSAL COM DESPESAS OPERACIONAIS</t>
  </si>
  <si>
    <t xml:space="preserve">4- BENEFÍCIOS E DESPESAS INDIRETAS </t>
  </si>
  <si>
    <r>
      <rPr>
        <b/>
        <sz val="12"/>
        <rFont val="Arial"/>
        <charset val="134"/>
      </rPr>
      <t xml:space="preserve">Total </t>
    </r>
    <r>
      <rPr>
        <b/>
        <u/>
        <sz val="12"/>
        <rFont val="Arial"/>
        <charset val="134"/>
      </rPr>
      <t>(R$)</t>
    </r>
  </si>
  <si>
    <t>Benefícios e despesas indiretas</t>
  </si>
  <si>
    <t>Base para cálculo dos benefícios e despesas indiretas sobre total</t>
  </si>
  <si>
    <t>CUSTO MENSAL COM BDI</t>
  </si>
  <si>
    <t xml:space="preserve">5- PREÇO MENSAL TOTAL COM O TRANSPORTE ESCOLAR </t>
  </si>
  <si>
    <t xml:space="preserve">PREÇO MÁXIMO POR QUILÔMETRO RODADO </t>
  </si>
  <si>
    <t>Orçamento Sintético</t>
  </si>
  <si>
    <t>Descrição do Item</t>
  </si>
  <si>
    <t>Custo (R$/mês)</t>
  </si>
  <si>
    <t>Km total/dia</t>
  </si>
  <si>
    <t xml:space="preserve">Média de dias letivos mês </t>
  </si>
  <si>
    <t>km total/mês</t>
  </si>
  <si>
    <t xml:space="preserve">Custo por quilômetro rodado </t>
  </si>
  <si>
    <t xml:space="preserve">Percurso de: </t>
  </si>
  <si>
    <t>quilômetros diários;</t>
  </si>
  <si>
    <t xml:space="preserve">Turno –  tarde  </t>
  </si>
  <si>
    <t>Valor máximo por quilômetro rodado</t>
  </si>
  <si>
    <t xml:space="preserve">Memória de cálculo dos custos de transportes escolares </t>
  </si>
  <si>
    <t xml:space="preserve">&gt;  Turno de aula dos alunos - determinado pela Secretaria de Educação, conforme matriculas dos alunos.  </t>
  </si>
  <si>
    <t xml:space="preserve">&gt;  Tempo conduzindo o veículo - se refere ao tempo entre o início do roteiro até a chegada ao colégio e o retorno.   </t>
  </si>
  <si>
    <t xml:space="preserve">&gt;  Tempo total de horas - é o somatório do tempo conduzindo o veículo mais o tempo de espera.  </t>
  </si>
  <si>
    <t>&gt;  Veículo - tipo Micro ônibus/Vans -</t>
  </si>
  <si>
    <t>&gt;  Idade dos veículos -</t>
  </si>
  <si>
    <t>&gt; Valor do veículo - Determinado pelo valor da FIPE de um veículo com idade média tipo ônibus escolar</t>
  </si>
  <si>
    <t>&gt;  Combustível - Gasolina, conforme determinado no manual do fabricante e da definição do veículo a ser utilizado</t>
  </si>
  <si>
    <t xml:space="preserve">&gt;  Preço por litro do combustível - conforme preço médio determinado pela ANP.  </t>
  </si>
  <si>
    <t xml:space="preserve">&gt;  Km/litro - a média foi determinada conforme pesquisa de mercado (considerado 2/3 sobre a média de previsão, em virtude de paradas para embarque e desembarque de alunos e também por ser estradas  sem pavimentação).   </t>
  </si>
  <si>
    <t xml:space="preserve">&gt;  Relação manutenção/combustível - considerado a relação de 70% em relação a despesa do combustível.  </t>
  </si>
  <si>
    <t>&gt;  Média de dias letivos/mês = total de dias letivos ano (205 dias) dividido por 10 meses (período de aula)</t>
  </si>
  <si>
    <r>
      <rPr>
        <sz val="12"/>
        <rFont val="Arial"/>
        <charset val="134"/>
      </rPr>
      <t xml:space="preserve">&gt; Custo do Capital Investido - valor determinado pelo valor do veículo e a Taxa </t>
    </r>
    <r>
      <rPr>
        <u/>
        <sz val="12"/>
        <rFont val="Arial"/>
        <charset val="134"/>
      </rPr>
      <t xml:space="preserve">Selic atual.  </t>
    </r>
  </si>
  <si>
    <t>&gt; Seguro Obrigatório - Valor apurado conforme pesquisa junto ao Detran/RS.</t>
  </si>
  <si>
    <t>&gt; Licenciamento - Valor apurado conforme pesquisa junto ao Detran/RS.</t>
  </si>
  <si>
    <t>&gt; Vistorias obrigatórias semestrais - Valor aproximado, apurado conforme pesquisa de mercado.</t>
  </si>
  <si>
    <t xml:space="preserve">&gt; Depreciação anual - Considerando que uma vida útil acima de 15 anos não possuí depreciação, conforme referencial do TCE/RS publicado no Manual de Coleta de Resíduos Sólidos (2017). </t>
  </si>
  <si>
    <t>&gt; Custo do motorista - Foi determinado conforme tempo conduzindo o veículo nas rotas, bem como do tempo de espera até à próxima rota. O valor foi determinado conforme convenção coletiva da categoria de trabalho 2019/2020. Reg. no MTE: RS002180/2019.</t>
  </si>
  <si>
    <t xml:space="preserve">&gt; Os encargos sociais foram determinados conforme legislação vigente, o vale refeição foi determinado conforme convenção coletiva. O valor anual foi determinado multiplicando por 11 meses, pois o 12 mês está previsto às férias, já contemplado nos custos dos encargos, mais 20% dos encargos deste mês. Obs: Cada empresa deve prever os encargos sociais de acordo com a sua natureza jurídica. </t>
  </si>
  <si>
    <t xml:space="preserve">&gt; Custo fixo total anual - contempla o somatório total dos custos fixos.  </t>
  </si>
  <si>
    <t xml:space="preserve">&gt; Custo fixo total mensal - contempla o somatório total dos custos fixos, dividido pelo número de 10 meses que é o período do ano letivo. </t>
  </si>
  <si>
    <t xml:space="preserve">&gt; Taxa de uso do veículo - foi considerado a taxa de 63% com às variáveis utilizadas.  </t>
  </si>
  <si>
    <t xml:space="preserve">&gt; Custo total com despesas operacionais - contempla o somatário das despesas fixa e variáveis.  </t>
  </si>
  <si>
    <t xml:space="preserve">&gt; BDI - Benefícios e Despesas Indiretas - foram determinados conforme estudo do TCE/RS publicado no Manual de Coleta de Resíduos Sólidos (2019) e ajustado conforme legislação atual. Obs: Cada empresa deve prever os Benefícios e Despesas Indiretas de acordo com a sua natureza jurídica.  </t>
  </si>
  <si>
    <t xml:space="preserve">&gt; Preço mensal total com transporte escolar - é o somatório das despesas operacionais, mais o BDI, para 20 dias de aula no mês, sendo que o valor pode variar dependo do aumento ou a diminuição do número de dias letivos no mês correspondente. </t>
  </si>
  <si>
    <t xml:space="preserve">&gt; Preço máximo por quilômetro rodado - é o preço mensal total com o transporte escolar, dividido pela quilomêtragem percorrida no mês. </t>
  </si>
  <si>
    <t>Matrícula: 1765</t>
  </si>
  <si>
    <t xml:space="preserve"> ITINERÁRIO B</t>
  </si>
  <si>
    <t>Serviço de Transporte Escolar - Prefeitura Municipal de Candiota</t>
  </si>
  <si>
    <t>Veículo no mínimo de 12 lugares</t>
  </si>
  <si>
    <t>Custo chassis</t>
  </si>
  <si>
    <t>&gt; Valor do veículo - Determinado pelo valor da FIPE de um veículo com idade média tipo van escolar</t>
  </si>
  <si>
    <t>&gt;  Combustível - Òleo Díesel, conforme determinado no manual do fabricante e da definição do veículo a ser utilizado</t>
  </si>
  <si>
    <r>
      <rPr>
        <sz val="12"/>
        <rFont val="Arial"/>
        <charset val="134"/>
      </rPr>
      <t xml:space="preserve">&gt; Custo do Capital Investido - valor determinado pelo valor do veículo e a Taxa Selic atual. </t>
    </r>
    <r>
      <rPr>
        <u/>
        <sz val="12"/>
        <rFont val="Arial"/>
        <charset val="134"/>
      </rPr>
      <t xml:space="preserve"> </t>
    </r>
  </si>
  <si>
    <t xml:space="preserve"> ITINERÁRIO C</t>
  </si>
  <si>
    <t>Veículo no mínimo de 20 lugares</t>
  </si>
  <si>
    <t>ITINERÁRIO D</t>
  </si>
  <si>
    <t>Veículo no mínimo de 28 lugares</t>
  </si>
  <si>
    <t xml:space="preserve">Turno –  manhã  </t>
  </si>
  <si>
    <t xml:space="preserve"> ITINERÁRIO E</t>
  </si>
  <si>
    <t>ITINERÁRIO - F</t>
  </si>
  <si>
    <t>Matrícula 1765</t>
  </si>
  <si>
    <t xml:space="preserve"> ITINERÁRIO G</t>
  </si>
  <si>
    <t>Serviço de Transporte Escolar - São Francisco de Assis/RS</t>
  </si>
  <si>
    <t>Veículo no mínimo de 15 lugares</t>
  </si>
  <si>
    <t xml:space="preserve"> ITINERÁRIO H</t>
  </si>
  <si>
    <t xml:space="preserve"> ITINERÁRIO I</t>
  </si>
  <si>
    <t>Orientações para preenchimento:</t>
  </si>
  <si>
    <t xml:space="preserve">1. Preencha previamente os dados de entrada na planilha </t>
  </si>
  <si>
    <t xml:space="preserve">2. Composição dos Encargos Sociais </t>
  </si>
  <si>
    <t>Código</t>
  </si>
  <si>
    <t>Descrição</t>
  </si>
  <si>
    <t>Valor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</si>
  <si>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</si>
  <si>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</si>
  <si>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</si>
  <si>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</si>
  <si>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</si>
  <si>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</si>
  <si>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</si>
  <si>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</si>
  <si>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</si>
  <si>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</si>
  <si>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</si>
  <si>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</si>
  <si>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</si>
  <si>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</si>
  <si>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</si>
  <si>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</si>
  <si>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SOMA GRUPO A</t>
  </si>
  <si>
    <t>B1</t>
  </si>
  <si>
    <t>Férias gozadas</t>
  </si>
  <si>
    <t>B2</t>
  </si>
  <si>
    <t>13º salário</t>
  </si>
  <si>
    <t>B3</t>
  </si>
  <si>
    <t>Licença Paternidade</t>
  </si>
  <si>
    <t>B4</t>
  </si>
  <si>
    <t>Faltas justificadas</t>
  </si>
  <si>
    <t>B5</t>
  </si>
  <si>
    <t>Auxilio acidente de trabalho</t>
  </si>
  <si>
    <t>B6</t>
  </si>
  <si>
    <t>Auxilio doença</t>
  </si>
  <si>
    <t>SOMA GRUPO B</t>
  </si>
  <si>
    <t>C1</t>
  </si>
  <si>
    <t>Aviso prévio indenizado</t>
  </si>
  <si>
    <t>C2</t>
  </si>
  <si>
    <t xml:space="preserve">Férias indenizadas </t>
  </si>
  <si>
    <t>C3</t>
  </si>
  <si>
    <t>Férias indenizadas s/ aviso previo inden.</t>
  </si>
  <si>
    <t>C4</t>
  </si>
  <si>
    <t>Depósito rescisão sem justa causa</t>
  </si>
  <si>
    <t>C5</t>
  </si>
  <si>
    <t>Indenização adicional</t>
  </si>
  <si>
    <t>SOMA GRUPO C</t>
  </si>
  <si>
    <t>D1</t>
  </si>
  <si>
    <t>Reincidência de Grupo A sobre Grupo B</t>
  </si>
  <si>
    <t>D2</t>
  </si>
  <si>
    <t>Reincidência de FGTS sobre aviso prévio indenizado</t>
  </si>
  <si>
    <t>SOMA GRUPO D</t>
  </si>
  <si>
    <t>SOMA (A+B+C+D)</t>
  </si>
  <si>
    <t xml:space="preserve">O orçamento deve ser realizado por responsável técnico habilitado e </t>
  </si>
  <si>
    <t>é de responsabilidade do seu autor.</t>
  </si>
  <si>
    <t>CÁLCULO DAS VERBAS INDENIZATÓRIAS DOS EMPREGADOS NO SETOR DE TRANSPORTE ESCOLAR</t>
  </si>
  <si>
    <t>Para preencher esta planilha siga os passos 1 a 5:</t>
  </si>
  <si>
    <t xml:space="preserve">1. Acesse o Portal do CAGED no link http://bi.mte.gov.br/cagedestabelecimento/pages/consulta.xhtml </t>
  </si>
  <si>
    <t>2. Na Especificação da Consulta, selecione "Demonstrativo por período" e informe as competências relativas ao período Inicial e Final (últimos 12 meses)</t>
  </si>
  <si>
    <t>3. Nível Geográfico: selecione "Unidade da Federação" e marque a opção "Rio Grande do Sul"</t>
  </si>
  <si>
    <t>4. Nível Setorial: selecione "Classe de atividade econômica segundo a classificação CNAE – versão 2.0 (669 categorias)" e marque a opção 49248 – Transporte Escolar</t>
  </si>
  <si>
    <t>5. Clique em Gerar Relatório</t>
  </si>
  <si>
    <t>6. Preencha as células em amarelo</t>
  </si>
  <si>
    <t>3. CAGED</t>
  </si>
  <si>
    <t>Rio Grande do Sul  - Transporte Escolar - CNAE 49248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</si>
  <si>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</si>
  <si>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</si>
  <si>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</si>
  <si>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</si>
  <si>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</si>
  <si>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</si>
  <si>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</si>
  <si>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</si>
  <si>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</si>
  <si>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</si>
  <si>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>Indicadores</t>
  </si>
  <si>
    <t>Estoque recuperado início do Período 01-01-2019</t>
  </si>
  <si>
    <t>Estoque recuperado final do Período 31-12-2019</t>
  </si>
  <si>
    <t>Variação Emprego Absoluta de 01-01-2019 a 31-12-2019</t>
  </si>
  <si>
    <t>Rotatividade</t>
  </si>
  <si>
    <t>Demitidos s/ Justa Causa em relação ao Estoque Médio</t>
  </si>
  <si>
    <t>Dias ano</t>
  </si>
  <si>
    <t>1/3 de férias (dias)</t>
  </si>
  <si>
    <t>Férias (dias)</t>
  </si>
  <si>
    <t>13º Salário (dias)</t>
  </si>
  <si>
    <t>Estoque Médio</t>
  </si>
  <si>
    <t>Multa FGTS</t>
  </si>
  <si>
    <t>Fração de tempo para gozo férias</t>
  </si>
  <si>
    <t>Dias de Aviso prévio</t>
  </si>
  <si>
    <t>Rotatividade temporal (meses)</t>
  </si>
  <si>
    <t>1. Esta planilha é somente um modelo-base e deve ser ajustada conforme cada caso concreto.</t>
  </si>
  <si>
    <t>2. Preencher somente células em amarelo</t>
  </si>
  <si>
    <t>O TCE/RS não se responsabiliza pelo uso incorreto desta planilha.</t>
  </si>
  <si>
    <t xml:space="preserve">O orçamento deve ser realizado por responsável técnico habilitado e é </t>
  </si>
  <si>
    <t>de responsabilidade do seu autor.</t>
  </si>
  <si>
    <t>4. Composição do BDI - Benefícios e Despesas Indiretas</t>
  </si>
  <si>
    <t>Referência estudo TCE</t>
  </si>
  <si>
    <t>1° Quartil</t>
  </si>
  <si>
    <t>Médio</t>
  </si>
  <si>
    <t>3° Quartil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</si>
  <si>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</si>
  <si>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</si>
  <si>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</si>
  <si>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</si>
  <si>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</si>
  <si>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</si>
  <si>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</si>
  <si>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</si>
  <si>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</si>
  <si>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</si>
  <si>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PIS/COFINS/ e CPP se houver</t>
  </si>
  <si>
    <t>Fórmula para o cálculo do BDI:</t>
  </si>
  <si>
    <t>{[(1+AC+SRG) x (1+L) x (1+DF)] / (1-T)} -1</t>
  </si>
  <si>
    <t>Resultado do cálculo do BDI:</t>
  </si>
  <si>
    <t xml:space="preserve">Obs: Cada empresa deve prever os Benefícios e Despesas Indiretas de acordo com  </t>
  </si>
  <si>
    <t xml:space="preserve">a sua natureza jurídica. </t>
  </si>
  <si>
    <t>5. Depreciação Referencial TCE/RS (%)</t>
  </si>
  <si>
    <t>Idade do veículo (ano)</t>
  </si>
  <si>
    <t>Depreciação Média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</si>
</sst>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-* #,##0.0_-;\-* #,##0.0_-;_-* &quot;-&quot;??_-;_-@_-"/>
    <numFmt numFmtId="167" formatCode="#,##0.00;[Red]#,##0.00"/>
    <numFmt numFmtId="168" formatCode="0.0000"/>
    <numFmt numFmtId="169" formatCode="0.000"/>
    <numFmt numFmtId="170" formatCode="_ * #,##0.00_ ;_ * \-#,##0.00_ ;_ * &quot;-&quot;??_ ;_ @_ "/>
    <numFmt numFmtId="171" formatCode="#,##0.000"/>
    <numFmt numFmtId="172" formatCode="_(* #,##0_);_(* \(#,##0\);_(* &quot;-&quot;??_);_(@_)"/>
    <numFmt numFmtId="173" formatCode="&quot;R$ &quot;#,##0.00"/>
  </numFmts>
  <fonts count="27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11"/>
      <color rgb="FF000000"/>
      <name val="Arial"/>
      <charset val="134"/>
    </font>
    <font>
      <sz val="11"/>
      <color rgb="FF000000"/>
      <name val="Arial"/>
      <charset val="134"/>
    </font>
    <font>
      <sz val="11"/>
      <name val="Arial"/>
      <charset val="134"/>
    </font>
    <font>
      <b/>
      <sz val="12"/>
      <color rgb="FFFF0000"/>
      <name val="Arial"/>
      <charset val="134"/>
    </font>
    <font>
      <b/>
      <sz val="11"/>
      <name val="Arial"/>
      <charset val="134"/>
    </font>
    <font>
      <b/>
      <sz val="14"/>
      <name val="Arial"/>
      <charset val="134"/>
    </font>
    <font>
      <b/>
      <sz val="11"/>
      <color theme="1"/>
      <name val="Arial"/>
      <charset val="134"/>
    </font>
    <font>
      <sz val="11"/>
      <color theme="1"/>
      <name val="Arial"/>
      <charset val="134"/>
    </font>
    <font>
      <sz val="10"/>
      <color rgb="FF000000"/>
      <name val="Arial"/>
      <charset val="134"/>
    </font>
    <font>
      <sz val="13"/>
      <color theme="1"/>
      <name val="Arial"/>
      <charset val="134"/>
    </font>
    <font>
      <u/>
      <sz val="10"/>
      <color indexed="12"/>
      <name val="Arial"/>
      <charset val="134"/>
    </font>
    <font>
      <sz val="10"/>
      <color theme="1"/>
      <name val="Arial"/>
      <charset val="134"/>
    </font>
    <font>
      <sz val="12"/>
      <name val="Arial"/>
      <charset val="134"/>
    </font>
    <font>
      <b/>
      <sz val="9"/>
      <name val="Arial"/>
      <charset val="134"/>
    </font>
    <font>
      <sz val="14"/>
      <name val="Arial"/>
      <charset val="134"/>
    </font>
    <font>
      <sz val="12"/>
      <color rgb="FFC00000"/>
      <name val="Arial"/>
      <charset val="134"/>
    </font>
    <font>
      <b/>
      <sz val="13"/>
      <name val="Arial"/>
      <charset val="134"/>
    </font>
    <font>
      <sz val="13.5"/>
      <color rgb="FF333333"/>
      <name val="Arial"/>
      <charset val="134"/>
    </font>
    <font>
      <sz val="11"/>
      <color theme="1"/>
      <name val="Calibri"/>
      <charset val="134"/>
      <scheme val="minor"/>
    </font>
    <font>
      <b/>
      <u/>
      <sz val="12"/>
      <name val="Arial"/>
      <charset val="134"/>
    </font>
    <font>
      <u/>
      <sz val="12"/>
      <name val="Arial"/>
      <charset val="134"/>
    </font>
    <font>
      <sz val="9"/>
      <name val="Tahoma"/>
      <charset val="134"/>
    </font>
    <font>
      <b/>
      <sz val="9"/>
      <name val="Tahoma"/>
      <charset val="134"/>
    </font>
    <font>
      <sz val="10"/>
      <name val="Arial"/>
      <charset val="134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5117038483843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5">
    <xf numFmtId="0" fontId="0" fillId="0" borderId="0"/>
    <xf numFmtId="165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1" fillId="0" borderId="0"/>
    <xf numFmtId="44" fontId="26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1" fillId="0" borderId="0"/>
    <xf numFmtId="167" fontId="26" fillId="0" borderId="0" applyFont="0" applyFill="0" applyBorder="0" applyAlignment="0" applyProtection="0"/>
    <xf numFmtId="0" fontId="21" fillId="0" borderId="0"/>
    <xf numFmtId="0" fontId="21" fillId="0" borderId="0"/>
    <xf numFmtId="44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164" fontId="26" fillId="0" borderId="0" applyFont="0" applyFill="0" applyBorder="0" applyAlignment="0" applyProtection="0"/>
    <xf numFmtId="4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6" fillId="0" borderId="0" applyFont="0" applyFill="0" applyBorder="0" applyAlignment="0" applyProtection="0"/>
  </cellStyleXfs>
  <cellXfs count="352">
    <xf numFmtId="0" fontId="0" fillId="0" borderId="0" xfId="0"/>
    <xf numFmtId="0" fontId="1" fillId="0" borderId="0" xfId="0" applyFont="1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2" fontId="4" fillId="3" borderId="6" xfId="0" applyNumberFormat="1" applyFont="1" applyFill="1" applyBorder="1" applyAlignment="1">
      <alignment horizontal="right" vertical="center"/>
    </xf>
    <xf numFmtId="0" fontId="5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0" fillId="0" borderId="0" xfId="0" applyNumberFormat="1" applyBorder="1" applyAlignment="1">
      <alignment vertical="center"/>
    </xf>
    <xf numFmtId="165" fontId="0" fillId="0" borderId="0" xfId="1" applyFont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10" xfId="0" applyFont="1" applyBorder="1"/>
    <xf numFmtId="0" fontId="5" fillId="0" borderId="0" xfId="0" applyFont="1" applyBorder="1"/>
    <xf numFmtId="9" fontId="5" fillId="0" borderId="3" xfId="2" applyFont="1" applyBorder="1"/>
    <xf numFmtId="9" fontId="5" fillId="0" borderId="4" xfId="2" applyFont="1" applyBorder="1" applyAlignment="1">
      <alignment horizontal="center"/>
    </xf>
    <xf numFmtId="9" fontId="5" fillId="0" borderId="15" xfId="2" applyFont="1" applyBorder="1"/>
    <xf numFmtId="0" fontId="5" fillId="0" borderId="1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10" fontId="5" fillId="4" borderId="14" xfId="0" applyNumberFormat="1" applyFont="1" applyFill="1" applyBorder="1" applyAlignment="1">
      <alignment horizontal="center" vertical="center"/>
    </xf>
    <xf numFmtId="10" fontId="5" fillId="0" borderId="3" xfId="2" applyNumberFormat="1" applyFont="1" applyBorder="1" applyAlignment="1">
      <alignment horizontal="right"/>
    </xf>
    <xf numFmtId="10" fontId="5" fillId="0" borderId="4" xfId="2" applyNumberFormat="1" applyFont="1" applyBorder="1" applyAlignment="1">
      <alignment horizontal="right"/>
    </xf>
    <xf numFmtId="10" fontId="5" fillId="0" borderId="15" xfId="2" applyNumberFormat="1" applyFont="1" applyBorder="1" applyAlignment="1">
      <alignment horizontal="right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10" fontId="5" fillId="4" borderId="15" xfId="0" applyNumberFormat="1" applyFont="1" applyFill="1" applyBorder="1" applyAlignment="1">
      <alignment horizontal="center" vertical="center"/>
    </xf>
    <xf numFmtId="10" fontId="5" fillId="0" borderId="15" xfId="0" applyNumberFormat="1" applyFont="1" applyFill="1" applyBorder="1" applyAlignment="1">
      <alignment horizontal="center" vertical="center"/>
    </xf>
    <xf numFmtId="10" fontId="5" fillId="4" borderId="4" xfId="2" applyNumberFormat="1" applyFont="1" applyFill="1" applyBorder="1" applyAlignment="1">
      <alignment horizontal="center"/>
    </xf>
    <xf numFmtId="10" fontId="5" fillId="0" borderId="15" xfId="2" applyNumberFormat="1" applyFont="1" applyBorder="1"/>
    <xf numFmtId="0" fontId="5" fillId="0" borderId="3" xfId="0" applyFont="1" applyBorder="1" applyAlignment="1">
      <alignment horizontal="right"/>
    </xf>
    <xf numFmtId="0" fontId="5" fillId="4" borderId="4" xfId="0" applyFont="1" applyFill="1" applyBorder="1" applyAlignment="1">
      <alignment horizontal="center"/>
    </xf>
    <xf numFmtId="0" fontId="5" fillId="0" borderId="15" xfId="0" applyFont="1" applyBorder="1"/>
    <xf numFmtId="0" fontId="5" fillId="0" borderId="5" xfId="0" applyFont="1" applyFill="1" applyBorder="1" applyAlignment="1">
      <alignment horizontal="left" vertical="center"/>
    </xf>
    <xf numFmtId="10" fontId="5" fillId="4" borderId="16" xfId="0" applyNumberFormat="1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10" fontId="5" fillId="0" borderId="9" xfId="0" applyNumberFormat="1" applyFont="1" applyFill="1" applyBorder="1" applyAlignment="1">
      <alignment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/>
    </xf>
    <xf numFmtId="10" fontId="7" fillId="5" borderId="20" xfId="0" applyNumberFormat="1" applyFont="1" applyFill="1" applyBorder="1" applyAlignment="1">
      <alignment horizontal="center" vertical="center" wrapText="1"/>
    </xf>
    <xf numFmtId="10" fontId="5" fillId="0" borderId="5" xfId="2" applyNumberFormat="1" applyFont="1" applyBorder="1" applyAlignment="1">
      <alignment horizontal="right"/>
    </xf>
    <xf numFmtId="10" fontId="5" fillId="0" borderId="6" xfId="2" applyNumberFormat="1" applyFont="1" applyBorder="1" applyAlignment="1">
      <alignment horizontal="right"/>
    </xf>
    <xf numFmtId="10" fontId="5" fillId="0" borderId="16" xfId="2" applyNumberFormat="1" applyFont="1" applyBorder="1" applyAlignment="1">
      <alignment horizontal="right"/>
    </xf>
    <xf numFmtId="4" fontId="4" fillId="0" borderId="0" xfId="17" applyFont="1" applyFill="1" applyBorder="1" applyAlignment="1">
      <alignment horizontal="left" vertical="center"/>
    </xf>
    <xf numFmtId="4" fontId="4" fillId="0" borderId="0" xfId="17" applyFont="1" applyBorder="1" applyAlignment="1">
      <alignment horizontal="left" vertical="center"/>
    </xf>
    <xf numFmtId="0" fontId="9" fillId="0" borderId="23" xfId="0" applyFont="1" applyBorder="1"/>
    <xf numFmtId="0" fontId="5" fillId="0" borderId="24" xfId="0" applyFont="1" applyBorder="1"/>
    <xf numFmtId="0" fontId="9" fillId="0" borderId="25" xfId="0" applyFont="1" applyBorder="1"/>
    <xf numFmtId="0" fontId="9" fillId="4" borderId="15" xfId="0" applyFont="1" applyFill="1" applyBorder="1"/>
    <xf numFmtId="0" fontId="9" fillId="0" borderId="3" xfId="0" applyFont="1" applyBorder="1"/>
    <xf numFmtId="0" fontId="5" fillId="4" borderId="15" xfId="0" applyFont="1" applyFill="1" applyBorder="1"/>
    <xf numFmtId="0" fontId="5" fillId="0" borderId="25" xfId="0" applyFont="1" applyBorder="1"/>
    <xf numFmtId="0" fontId="5" fillId="4" borderId="26" xfId="0" applyFont="1" applyFill="1" applyBorder="1"/>
    <xf numFmtId="0" fontId="5" fillId="0" borderId="27" xfId="0" applyFont="1" applyBorder="1"/>
    <xf numFmtId="0" fontId="5" fillId="4" borderId="28" xfId="0" applyFont="1" applyFill="1" applyBorder="1"/>
    <xf numFmtId="0" fontId="5" fillId="0" borderId="11" xfId="0" applyFont="1" applyBorder="1"/>
    <xf numFmtId="0" fontId="9" fillId="0" borderId="29" xfId="0" applyFont="1" applyBorder="1"/>
    <xf numFmtId="168" fontId="9" fillId="0" borderId="26" xfId="0" applyNumberFormat="1" applyFont="1" applyBorder="1"/>
    <xf numFmtId="0" fontId="9" fillId="0" borderId="30" xfId="0" applyFont="1" applyBorder="1"/>
    <xf numFmtId="0" fontId="9" fillId="0" borderId="26" xfId="0" applyFont="1" applyBorder="1"/>
    <xf numFmtId="0" fontId="7" fillId="0" borderId="26" xfId="0" applyFont="1" applyBorder="1"/>
    <xf numFmtId="9" fontId="7" fillId="0" borderId="26" xfId="0" applyNumberFormat="1" applyFont="1" applyBorder="1"/>
    <xf numFmtId="168" fontId="7" fillId="0" borderId="26" xfId="0" applyNumberFormat="1" applyFont="1" applyBorder="1"/>
    <xf numFmtId="0" fontId="9" fillId="0" borderId="15" xfId="0" applyFont="1" applyBorder="1"/>
    <xf numFmtId="0" fontId="9" fillId="0" borderId="17" xfId="0" applyFont="1" applyBorder="1"/>
    <xf numFmtId="168" fontId="7" fillId="0" borderId="31" xfId="0" applyNumberFormat="1" applyFont="1" applyBorder="1"/>
    <xf numFmtId="0" fontId="0" fillId="0" borderId="0" xfId="0" applyFont="1" applyBorder="1"/>
    <xf numFmtId="0" fontId="8" fillId="0" borderId="0" xfId="0" applyFont="1" applyFill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0" fontId="4" fillId="0" borderId="15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0" fontId="3" fillId="0" borderId="15" xfId="0" applyNumberFormat="1" applyFont="1" applyBorder="1" applyAlignment="1">
      <alignment horizontal="right" vertical="center"/>
    </xf>
    <xf numFmtId="0" fontId="4" fillId="5" borderId="3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10" fontId="3" fillId="5" borderId="15" xfId="0" applyNumberFormat="1" applyFont="1" applyFill="1" applyBorder="1" applyAlignment="1">
      <alignment horizontal="right" vertical="center"/>
    </xf>
    <xf numFmtId="0" fontId="10" fillId="0" borderId="4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10" fontId="0" fillId="0" borderId="0" xfId="0" applyNumberFormat="1" applyFont="1"/>
    <xf numFmtId="9" fontId="4" fillId="0" borderId="0" xfId="2" applyFont="1" applyBorder="1" applyAlignment="1">
      <alignment horizontal="right" vertical="center"/>
    </xf>
    <xf numFmtId="10" fontId="0" fillId="0" borderId="0" xfId="0" applyNumberFormat="1" applyFont="1" applyBorder="1"/>
    <xf numFmtId="0" fontId="4" fillId="0" borderId="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4" fillId="7" borderId="5" xfId="0" applyFont="1" applyFill="1" applyBorder="1" applyAlignment="1">
      <alignment horizontal="left" vertical="center"/>
    </xf>
    <xf numFmtId="0" fontId="3" fillId="7" borderId="6" xfId="0" applyFont="1" applyFill="1" applyBorder="1" applyAlignment="1">
      <alignment horizontal="left" vertical="center"/>
    </xf>
    <xf numFmtId="10" fontId="3" fillId="7" borderId="16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10" fontId="3" fillId="0" borderId="0" xfId="0" applyNumberFormat="1" applyFont="1" applyFill="1" applyBorder="1" applyAlignment="1">
      <alignment horizontal="right" vertical="center"/>
    </xf>
    <xf numFmtId="0" fontId="11" fillId="8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right" vertical="center"/>
    </xf>
    <xf numFmtId="0" fontId="4" fillId="8" borderId="0" xfId="0" applyFont="1" applyFill="1" applyBorder="1" applyAlignment="1">
      <alignment horizontal="left" vertical="center"/>
    </xf>
    <xf numFmtId="10" fontId="4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0" fontId="3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justify" vertical="center"/>
    </xf>
    <xf numFmtId="0" fontId="13" fillId="0" borderId="0" xfId="5" applyFont="1" applyBorder="1" applyAlignment="1" applyProtection="1">
      <alignment horizontal="left" vertical="center"/>
    </xf>
    <xf numFmtId="0" fontId="14" fillId="0" borderId="0" xfId="0" applyFont="1" applyBorder="1"/>
    <xf numFmtId="0" fontId="4" fillId="0" borderId="0" xfId="0" applyFont="1" applyBorder="1" applyAlignment="1">
      <alignment horizontal="right" vertical="center"/>
    </xf>
    <xf numFmtId="0" fontId="13" fillId="0" borderId="0" xfId="5" applyFont="1" applyBorder="1" applyAlignment="1" applyProtection="1">
      <alignment vertical="center"/>
    </xf>
    <xf numFmtId="0" fontId="7" fillId="0" borderId="0" xfId="17" applyNumberFormat="1" applyFont="1" applyFill="1" applyBorder="1" applyAlignment="1">
      <alignment horizontal="center" vertical="center"/>
    </xf>
    <xf numFmtId="4" fontId="2" fillId="0" borderId="0" xfId="17" applyFont="1" applyFill="1" applyBorder="1" applyAlignment="1">
      <alignment horizontal="center"/>
    </xf>
    <xf numFmtId="4" fontId="2" fillId="0" borderId="0" xfId="17" applyFont="1" applyFill="1" applyBorder="1" applyAlignment="1">
      <alignment horizontal="left"/>
    </xf>
    <xf numFmtId="4" fontId="2" fillId="0" borderId="4" xfId="17" applyFont="1" applyBorder="1" applyAlignment="1">
      <alignment horizontal="left"/>
    </xf>
    <xf numFmtId="4" fontId="2" fillId="0" borderId="4" xfId="17" applyFont="1" applyBorder="1" applyAlignment="1">
      <alignment horizontal="center"/>
    </xf>
    <xf numFmtId="4" fontId="15" fillId="0" borderId="0" xfId="17" applyFont="1"/>
    <xf numFmtId="0" fontId="15" fillId="9" borderId="4" xfId="17" applyNumberFormat="1" applyFont="1" applyFill="1" applyBorder="1" applyAlignment="1">
      <alignment horizontal="center"/>
    </xf>
    <xf numFmtId="0" fontId="2" fillId="9" borderId="4" xfId="17" applyNumberFormat="1" applyFont="1" applyFill="1" applyBorder="1" applyAlignment="1">
      <alignment horizontal="center"/>
    </xf>
    <xf numFmtId="4" fontId="15" fillId="0" borderId="4" xfId="17" applyFont="1" applyBorder="1" applyAlignment="1">
      <alignment horizontal="left"/>
    </xf>
    <xf numFmtId="165" fontId="15" fillId="9" borderId="4" xfId="33" applyNumberFormat="1" applyFont="1" applyFill="1" applyBorder="1" applyAlignment="1">
      <alignment horizontal="center"/>
    </xf>
    <xf numFmtId="165" fontId="2" fillId="0" borderId="4" xfId="33" applyNumberFormat="1" applyFont="1" applyBorder="1" applyAlignment="1">
      <alignment horizontal="left"/>
    </xf>
    <xf numFmtId="165" fontId="2" fillId="9" borderId="4" xfId="33" applyNumberFormat="1" applyFont="1" applyFill="1" applyBorder="1" applyAlignment="1">
      <alignment horizontal="center"/>
    </xf>
    <xf numFmtId="4" fontId="2" fillId="0" borderId="33" xfId="17" applyFont="1" applyBorder="1" applyAlignment="1">
      <alignment horizontal="left"/>
    </xf>
    <xf numFmtId="165" fontId="2" fillId="0" borderId="4" xfId="33" applyNumberFormat="1" applyFont="1" applyBorder="1" applyAlignment="1">
      <alignment horizontal="center"/>
    </xf>
    <xf numFmtId="4" fontId="2" fillId="0" borderId="4" xfId="17" applyFont="1" applyBorder="1" applyAlignment="1">
      <alignment horizontal="right"/>
    </xf>
    <xf numFmtId="1" fontId="2" fillId="0" borderId="4" xfId="17" applyNumberFormat="1" applyFont="1" applyBorder="1" applyAlignment="1">
      <alignment horizontal="right"/>
    </xf>
    <xf numFmtId="4" fontId="2" fillId="0" borderId="4" xfId="17" applyFont="1" applyBorder="1"/>
    <xf numFmtId="165" fontId="2" fillId="0" borderId="4" xfId="33" applyNumberFormat="1" applyFont="1" applyBorder="1"/>
    <xf numFmtId="171" fontId="15" fillId="0" borderId="0" xfId="17" applyNumberFormat="1" applyFont="1"/>
    <xf numFmtId="4" fontId="15" fillId="0" borderId="0" xfId="17" applyFont="1" applyAlignment="1">
      <alignment horizontal="right"/>
    </xf>
    <xf numFmtId="165" fontId="2" fillId="8" borderId="4" xfId="33" applyNumberFormat="1" applyFont="1" applyFill="1" applyBorder="1" applyAlignment="1">
      <alignment horizontal="center"/>
    </xf>
    <xf numFmtId="4" fontId="2" fillId="9" borderId="4" xfId="17" applyNumberFormat="1" applyFont="1" applyFill="1" applyBorder="1"/>
    <xf numFmtId="172" fontId="2" fillId="9" borderId="4" xfId="33" applyNumberFormat="1" applyFont="1" applyFill="1" applyBorder="1" applyAlignment="1">
      <alignment horizontal="center"/>
    </xf>
    <xf numFmtId="4" fontId="2" fillId="10" borderId="4" xfId="17" applyFont="1" applyFill="1" applyBorder="1" applyAlignment="1"/>
    <xf numFmtId="4" fontId="2" fillId="10" borderId="4" xfId="17" applyFont="1" applyFill="1" applyBorder="1" applyAlignment="1">
      <alignment horizontal="center"/>
    </xf>
    <xf numFmtId="4" fontId="2" fillId="0" borderId="0" xfId="17" applyFont="1" applyFill="1" applyBorder="1" applyAlignment="1"/>
    <xf numFmtId="165" fontId="15" fillId="0" borderId="4" xfId="33" applyNumberFormat="1" applyFont="1" applyBorder="1"/>
    <xf numFmtId="165" fontId="15" fillId="0" borderId="0" xfId="33" applyNumberFormat="1" applyFont="1" applyBorder="1"/>
    <xf numFmtId="4" fontId="15" fillId="0" borderId="0" xfId="17" applyFont="1" applyBorder="1"/>
    <xf numFmtId="4" fontId="15" fillId="0" borderId="0" xfId="17" applyFont="1" applyFill="1" applyBorder="1"/>
    <xf numFmtId="10" fontId="15" fillId="0" borderId="0" xfId="17" applyNumberFormat="1" applyFont="1" applyFill="1" applyBorder="1"/>
    <xf numFmtId="4" fontId="15" fillId="0" borderId="4" xfId="17" applyFont="1" applyBorder="1"/>
    <xf numFmtId="4" fontId="2" fillId="0" borderId="4" xfId="17" applyNumberFormat="1" applyFont="1" applyBorder="1"/>
    <xf numFmtId="4" fontId="2" fillId="0" borderId="0" xfId="17" applyNumberFormat="1" applyFont="1" applyBorder="1"/>
    <xf numFmtId="4" fontId="2" fillId="0" borderId="0" xfId="17" applyFont="1" applyBorder="1" applyAlignment="1">
      <alignment horizontal="center"/>
    </xf>
    <xf numFmtId="4" fontId="15" fillId="0" borderId="0" xfId="17" applyNumberFormat="1" applyFont="1" applyBorder="1"/>
    <xf numFmtId="4" fontId="2" fillId="10" borderId="33" xfId="17" applyFont="1" applyFill="1" applyBorder="1" applyAlignment="1"/>
    <xf numFmtId="4" fontId="2" fillId="10" borderId="34" xfId="17" applyFont="1" applyFill="1" applyBorder="1" applyAlignment="1"/>
    <xf numFmtId="4" fontId="15" fillId="0" borderId="36" xfId="17" applyFont="1" applyBorder="1"/>
    <xf numFmtId="4" fontId="15" fillId="0" borderId="36" xfId="17" applyNumberFormat="1" applyFont="1" applyFill="1" applyBorder="1"/>
    <xf numFmtId="4" fontId="15" fillId="0" borderId="0" xfId="17" applyNumberFormat="1" applyFont="1" applyFill="1" applyBorder="1"/>
    <xf numFmtId="4" fontId="2" fillId="0" borderId="36" xfId="17" applyFont="1" applyBorder="1" applyAlignment="1">
      <alignment horizontal="center"/>
    </xf>
    <xf numFmtId="4" fontId="15" fillId="0" borderId="4" xfId="17" applyNumberFormat="1" applyFont="1" applyFill="1" applyBorder="1"/>
    <xf numFmtId="10" fontId="15" fillId="0" borderId="4" xfId="28" applyNumberFormat="1" applyFont="1" applyBorder="1" applyAlignment="1">
      <alignment horizontal="center"/>
    </xf>
    <xf numFmtId="165" fontId="15" fillId="0" borderId="4" xfId="33" applyNumberFormat="1" applyFont="1" applyBorder="1" applyAlignment="1">
      <alignment horizontal="center"/>
    </xf>
    <xf numFmtId="4" fontId="15" fillId="0" borderId="4" xfId="17" applyNumberFormat="1" applyFont="1" applyBorder="1" applyAlignment="1">
      <alignment horizontal="center"/>
    </xf>
    <xf numFmtId="4" fontId="15" fillId="0" borderId="4" xfId="17" applyNumberFormat="1" applyFont="1" applyBorder="1"/>
    <xf numFmtId="3" fontId="15" fillId="0" borderId="4" xfId="17" applyNumberFormat="1" applyFont="1" applyBorder="1"/>
    <xf numFmtId="165" fontId="15" fillId="0" borderId="4" xfId="33" applyNumberFormat="1" applyFont="1" applyBorder="1" applyAlignment="1">
      <alignment vertical="center" wrapText="1"/>
    </xf>
    <xf numFmtId="3" fontId="15" fillId="0" borderId="4" xfId="17" applyNumberFormat="1" applyFont="1" applyBorder="1" applyAlignment="1">
      <alignment horizontal="center"/>
    </xf>
    <xf numFmtId="4" fontId="2" fillId="0" borderId="4" xfId="17" applyNumberFormat="1" applyFont="1" applyBorder="1" applyAlignment="1">
      <alignment horizontal="left"/>
    </xf>
    <xf numFmtId="165" fontId="2" fillId="0" borderId="4" xfId="33" applyNumberFormat="1" applyFont="1" applyBorder="1" applyAlignment="1">
      <alignment vertical="center" wrapText="1"/>
    </xf>
    <xf numFmtId="4" fontId="15" fillId="9" borderId="4" xfId="17" applyNumberFormat="1" applyFont="1" applyFill="1" applyBorder="1"/>
    <xf numFmtId="4" fontId="15" fillId="11" borderId="4" xfId="17" applyNumberFormat="1" applyFont="1" applyFill="1" applyBorder="1"/>
    <xf numFmtId="4" fontId="2" fillId="0" borderId="4" xfId="17" applyFont="1" applyFill="1" applyBorder="1"/>
    <xf numFmtId="2" fontId="2" fillId="0" borderId="4" xfId="17" applyNumberFormat="1" applyFont="1" applyFill="1" applyBorder="1"/>
    <xf numFmtId="2" fontId="2" fillId="0" borderId="0" xfId="17" applyNumberFormat="1" applyFont="1" applyFill="1" applyBorder="1"/>
    <xf numFmtId="4" fontId="0" fillId="0" borderId="0" xfId="17" applyFont="1"/>
    <xf numFmtId="4" fontId="2" fillId="0" borderId="37" xfId="17" applyFont="1" applyBorder="1" applyAlignment="1">
      <alignment vertical="center" wrapText="1"/>
    </xf>
    <xf numFmtId="4" fontId="15" fillId="0" borderId="0" xfId="17" applyFont="1" applyAlignment="1">
      <alignment vertical="center" wrapText="1"/>
    </xf>
    <xf numFmtId="4" fontId="16" fillId="12" borderId="38" xfId="17" applyFont="1" applyFill="1" applyBorder="1" applyAlignment="1">
      <alignment horizontal="center" vertical="center"/>
    </xf>
    <xf numFmtId="4" fontId="16" fillId="12" borderId="39" xfId="17" applyFont="1" applyFill="1" applyBorder="1" applyAlignment="1">
      <alignment horizontal="center" vertical="center"/>
    </xf>
    <xf numFmtId="165" fontId="16" fillId="12" borderId="39" xfId="33" applyNumberFormat="1" applyFont="1" applyFill="1" applyBorder="1" applyAlignment="1">
      <alignment horizontal="center" vertical="center"/>
    </xf>
    <xf numFmtId="4" fontId="0" fillId="0" borderId="36" xfId="17" applyFont="1" applyBorder="1" applyAlignment="1">
      <alignment vertical="center"/>
    </xf>
    <xf numFmtId="4" fontId="15" fillId="0" borderId="36" xfId="17" applyFont="1" applyBorder="1" applyAlignment="1">
      <alignment horizontal="center" vertical="center"/>
    </xf>
    <xf numFmtId="3" fontId="15" fillId="0" borderId="36" xfId="17" applyNumberFormat="1" applyFont="1" applyFill="1" applyBorder="1" applyAlignment="1">
      <alignment horizontal="center" vertical="center"/>
    </xf>
    <xf numFmtId="165" fontId="15" fillId="4" borderId="36" xfId="33" applyNumberFormat="1" applyFont="1" applyFill="1" applyBorder="1" applyAlignment="1">
      <alignment horizontal="center" vertical="center"/>
    </xf>
    <xf numFmtId="165" fontId="15" fillId="0" borderId="36" xfId="33" applyNumberFormat="1" applyFont="1" applyBorder="1" applyAlignment="1">
      <alignment horizontal="center" vertical="center"/>
    </xf>
    <xf numFmtId="4" fontId="0" fillId="0" borderId="4" xfId="17" applyFont="1" applyBorder="1" applyAlignment="1">
      <alignment vertical="center"/>
    </xf>
    <xf numFmtId="4" fontId="15" fillId="0" borderId="4" xfId="17" applyFont="1" applyBorder="1" applyAlignment="1">
      <alignment horizontal="center" vertical="center"/>
    </xf>
    <xf numFmtId="3" fontId="15" fillId="0" borderId="4" xfId="17" applyNumberFormat="1" applyFont="1" applyFill="1" applyBorder="1" applyAlignment="1">
      <alignment horizontal="center" vertical="center"/>
    </xf>
    <xf numFmtId="165" fontId="15" fillId="0" borderId="4" xfId="33" applyNumberFormat="1" applyFont="1" applyFill="1" applyBorder="1" applyAlignment="1">
      <alignment horizontal="center" vertical="center"/>
    </xf>
    <xf numFmtId="165" fontId="15" fillId="0" borderId="4" xfId="33" applyNumberFormat="1" applyFont="1" applyBorder="1" applyAlignment="1">
      <alignment horizontal="center" vertical="center"/>
    </xf>
    <xf numFmtId="3" fontId="15" fillId="4" borderId="4" xfId="17" applyNumberFormat="1" applyFont="1" applyFill="1" applyBorder="1" applyAlignment="1">
      <alignment horizontal="center" vertical="center"/>
    </xf>
    <xf numFmtId="165" fontId="15" fillId="13" borderId="4" xfId="33" applyNumberFormat="1" applyFont="1" applyFill="1" applyBorder="1" applyAlignment="1">
      <alignment horizontal="center" vertical="center"/>
    </xf>
    <xf numFmtId="4" fontId="1" fillId="0" borderId="4" xfId="17" applyFont="1" applyBorder="1" applyAlignment="1">
      <alignment vertical="center"/>
    </xf>
    <xf numFmtId="4" fontId="2" fillId="0" borderId="4" xfId="17" applyFont="1" applyBorder="1" applyAlignment="1">
      <alignment horizontal="center" vertical="center"/>
    </xf>
    <xf numFmtId="3" fontId="2" fillId="0" borderId="4" xfId="17" applyNumberFormat="1" applyFont="1" applyBorder="1" applyAlignment="1">
      <alignment horizontal="center" vertical="center"/>
    </xf>
    <xf numFmtId="165" fontId="2" fillId="0" borderId="4" xfId="33" applyNumberFormat="1" applyFont="1" applyBorder="1" applyAlignment="1">
      <alignment horizontal="center" vertical="center"/>
    </xf>
    <xf numFmtId="4" fontId="1" fillId="0" borderId="0" xfId="17" applyFont="1" applyBorder="1" applyAlignment="1">
      <alignment vertical="center"/>
    </xf>
    <xf numFmtId="4" fontId="2" fillId="0" borderId="0" xfId="17" applyFont="1" applyBorder="1" applyAlignment="1">
      <alignment horizontal="center" vertical="center"/>
    </xf>
    <xf numFmtId="3" fontId="2" fillId="0" borderId="0" xfId="17" applyNumberFormat="1" applyFont="1" applyBorder="1" applyAlignment="1">
      <alignment horizontal="center" vertical="center"/>
    </xf>
    <xf numFmtId="165" fontId="2" fillId="0" borderId="0" xfId="33" applyNumberFormat="1" applyFont="1" applyBorder="1" applyAlignment="1">
      <alignment horizontal="center" vertical="center"/>
    </xf>
    <xf numFmtId="4" fontId="2" fillId="10" borderId="33" xfId="17" applyFont="1" applyFill="1" applyBorder="1" applyAlignment="1">
      <alignment horizontal="left"/>
    </xf>
    <xf numFmtId="4" fontId="2" fillId="10" borderId="34" xfId="17" applyFont="1" applyFill="1" applyBorder="1" applyAlignment="1">
      <alignment horizontal="left"/>
    </xf>
    <xf numFmtId="4" fontId="2" fillId="10" borderId="35" xfId="17" applyFont="1" applyFill="1" applyBorder="1" applyAlignment="1">
      <alignment horizontal="left"/>
    </xf>
    <xf numFmtId="4" fontId="2" fillId="0" borderId="4" xfId="17" applyNumberFormat="1" applyFont="1" applyFill="1" applyBorder="1"/>
    <xf numFmtId="0" fontId="0" fillId="0" borderId="0" xfId="17" applyNumberFormat="1" applyFont="1" applyAlignment="1">
      <alignment vertical="center"/>
    </xf>
    <xf numFmtId="165" fontId="0" fillId="0" borderId="0" xfId="33" applyNumberFormat="1" applyFont="1" applyAlignment="1">
      <alignment vertical="center"/>
    </xf>
    <xf numFmtId="4" fontId="2" fillId="10" borderId="40" xfId="17" applyFont="1" applyFill="1" applyBorder="1" applyAlignment="1">
      <alignment horizontal="left"/>
    </xf>
    <xf numFmtId="4" fontId="2" fillId="10" borderId="41" xfId="17" applyFont="1" applyFill="1" applyBorder="1" applyAlignment="1">
      <alignment horizontal="left"/>
    </xf>
    <xf numFmtId="4" fontId="2" fillId="10" borderId="42" xfId="17" applyFont="1" applyFill="1" applyBorder="1" applyAlignment="1">
      <alignment horizontal="left"/>
    </xf>
    <xf numFmtId="0" fontId="2" fillId="12" borderId="43" xfId="17" applyNumberFormat="1" applyFont="1" applyFill="1" applyBorder="1" applyAlignment="1">
      <alignment horizontal="center" vertical="center"/>
    </xf>
    <xf numFmtId="0" fontId="2" fillId="12" borderId="39" xfId="17" applyNumberFormat="1" applyFont="1" applyFill="1" applyBorder="1" applyAlignment="1">
      <alignment horizontal="center" vertical="center"/>
    </xf>
    <xf numFmtId="165" fontId="2" fillId="12" borderId="39" xfId="33" applyNumberFormat="1" applyFont="1" applyFill="1" applyBorder="1" applyAlignment="1">
      <alignment horizontal="center" vertical="center"/>
    </xf>
    <xf numFmtId="165" fontId="2" fillId="12" borderId="44" xfId="33" applyNumberFormat="1" applyFont="1" applyFill="1" applyBorder="1" applyAlignment="1">
      <alignment horizontal="center" vertical="center"/>
    </xf>
    <xf numFmtId="0" fontId="2" fillId="0" borderId="36" xfId="17" applyNumberFormat="1" applyFont="1" applyBorder="1" applyAlignment="1">
      <alignment vertical="center"/>
    </xf>
    <xf numFmtId="0" fontId="0" fillId="0" borderId="36" xfId="17" applyNumberFormat="1" applyFont="1" applyBorder="1" applyAlignment="1">
      <alignment horizontal="center" vertical="center"/>
    </xf>
    <xf numFmtId="10" fontId="15" fillId="13" borderId="4" xfId="28" applyNumberFormat="1" applyFont="1" applyFill="1" applyBorder="1" applyAlignment="1">
      <alignment horizontal="center" vertical="center"/>
    </xf>
    <xf numFmtId="165" fontId="15" fillId="0" borderId="0" xfId="33" applyNumberFormat="1" applyFont="1" applyAlignment="1">
      <alignment vertical="center"/>
    </xf>
    <xf numFmtId="0" fontId="15" fillId="0" borderId="4" xfId="17" applyNumberFormat="1" applyFont="1" applyBorder="1" applyAlignment="1">
      <alignment vertical="center"/>
    </xf>
    <xf numFmtId="0" fontId="0" fillId="0" borderId="4" xfId="17" applyNumberFormat="1" applyFont="1" applyBorder="1" applyAlignment="1">
      <alignment vertical="center"/>
    </xf>
    <xf numFmtId="10" fontId="15" fillId="0" borderId="4" xfId="28" applyNumberFormat="1" applyFont="1" applyBorder="1" applyAlignment="1">
      <alignment vertical="center"/>
    </xf>
    <xf numFmtId="165" fontId="15" fillId="0" borderId="4" xfId="33" applyNumberFormat="1" applyFont="1" applyBorder="1" applyAlignment="1">
      <alignment vertical="center"/>
    </xf>
    <xf numFmtId="44" fontId="2" fillId="12" borderId="20" xfId="10" applyFont="1" applyFill="1" applyBorder="1" applyAlignment="1">
      <alignment horizontal="center" vertical="center"/>
    </xf>
    <xf numFmtId="0" fontId="15" fillId="0" borderId="0" xfId="17" applyNumberFormat="1" applyFont="1" applyAlignment="1">
      <alignment vertical="center"/>
    </xf>
    <xf numFmtId="0" fontId="2" fillId="0" borderId="1" xfId="17" applyNumberFormat="1" applyFont="1" applyBorder="1" applyAlignment="1">
      <alignment vertical="center"/>
    </xf>
    <xf numFmtId="0" fontId="0" fillId="0" borderId="2" xfId="17" applyNumberFormat="1" applyFont="1" applyBorder="1" applyAlignment="1">
      <alignment vertical="center"/>
    </xf>
    <xf numFmtId="0" fontId="15" fillId="0" borderId="2" xfId="17" applyNumberFormat="1" applyFont="1" applyBorder="1" applyAlignment="1">
      <alignment vertical="center"/>
    </xf>
    <xf numFmtId="165" fontId="15" fillId="0" borderId="2" xfId="33" applyNumberFormat="1" applyFont="1" applyBorder="1" applyAlignment="1">
      <alignment vertical="center"/>
    </xf>
    <xf numFmtId="165" fontId="15" fillId="0" borderId="20" xfId="33" applyNumberFormat="1" applyFont="1" applyBorder="1" applyAlignment="1">
      <alignment vertical="center"/>
    </xf>
    <xf numFmtId="44" fontId="2" fillId="12" borderId="37" xfId="10" applyFont="1" applyFill="1" applyBorder="1" applyAlignment="1">
      <alignment horizontal="center" vertical="center"/>
    </xf>
    <xf numFmtId="165" fontId="0" fillId="0" borderId="2" xfId="33" applyNumberFormat="1" applyFont="1" applyBorder="1" applyAlignment="1">
      <alignment vertical="center"/>
    </xf>
    <xf numFmtId="165" fontId="0" fillId="0" borderId="20" xfId="33" applyNumberFormat="1" applyFont="1" applyBorder="1" applyAlignment="1">
      <alignment vertical="center"/>
    </xf>
    <xf numFmtId="44" fontId="2" fillId="12" borderId="37" xfId="10" applyFont="1" applyFill="1" applyBorder="1" applyAlignment="1">
      <alignment vertical="center"/>
    </xf>
    <xf numFmtId="0" fontId="7" fillId="0" borderId="0" xfId="17" applyNumberFormat="1" applyFont="1" applyFill="1" applyBorder="1" applyAlignment="1">
      <alignment vertical="center"/>
    </xf>
    <xf numFmtId="10" fontId="0" fillId="0" borderId="0" xfId="28" applyNumberFormat="1" applyFont="1"/>
    <xf numFmtId="4" fontId="2" fillId="0" borderId="43" xfId="17" applyFont="1" applyFill="1" applyBorder="1"/>
    <xf numFmtId="4" fontId="0" fillId="0" borderId="39" xfId="17" applyFont="1" applyBorder="1"/>
    <xf numFmtId="4" fontId="2" fillId="0" borderId="44" xfId="17" applyNumberFormat="1" applyFont="1" applyFill="1" applyBorder="1"/>
    <xf numFmtId="165" fontId="8" fillId="6" borderId="21" xfId="33" applyNumberFormat="1" applyFont="1" applyFill="1" applyBorder="1" applyAlignment="1">
      <alignment horizontal="center" vertical="center"/>
    </xf>
    <xf numFmtId="165" fontId="8" fillId="6" borderId="32" xfId="33" applyNumberFormat="1" applyFont="1" applyFill="1" applyBorder="1" applyAlignment="1">
      <alignment horizontal="center" vertical="center"/>
    </xf>
    <xf numFmtId="165" fontId="8" fillId="6" borderId="22" xfId="33" applyNumberFormat="1" applyFont="1" applyFill="1" applyBorder="1" applyAlignment="1">
      <alignment horizontal="center" vertical="center"/>
    </xf>
    <xf numFmtId="165" fontId="8" fillId="0" borderId="23" xfId="33" applyNumberFormat="1" applyFont="1" applyBorder="1" applyAlignment="1">
      <alignment horizontal="center" vertical="center"/>
    </xf>
    <xf numFmtId="165" fontId="17" fillId="0" borderId="34" xfId="33" applyNumberFormat="1" applyFont="1" applyBorder="1" applyAlignment="1">
      <alignment vertical="center"/>
    </xf>
    <xf numFmtId="165" fontId="8" fillId="0" borderId="35" xfId="33" applyNumberFormat="1" applyFont="1" applyBorder="1" applyAlignment="1">
      <alignment vertical="center"/>
    </xf>
    <xf numFmtId="165" fontId="2" fillId="0" borderId="35" xfId="33" applyNumberFormat="1" applyFont="1" applyBorder="1" applyAlignment="1">
      <alignment vertical="center"/>
    </xf>
    <xf numFmtId="165" fontId="8" fillId="0" borderId="15" xfId="33" applyNumberFormat="1" applyFont="1" applyBorder="1" applyAlignment="1">
      <alignment horizontal="center" vertical="center"/>
    </xf>
    <xf numFmtId="165" fontId="8" fillId="0" borderId="10" xfId="33" applyNumberFormat="1" applyFont="1" applyBorder="1" applyAlignment="1">
      <alignment vertical="center"/>
    </xf>
    <xf numFmtId="165" fontId="8" fillId="0" borderId="0" xfId="17" applyNumberFormat="1" applyFont="1" applyBorder="1" applyAlignment="1">
      <alignment vertical="center"/>
    </xf>
    <xf numFmtId="165" fontId="8" fillId="0" borderId="0" xfId="33" applyNumberFormat="1" applyFont="1" applyBorder="1" applyAlignment="1">
      <alignment vertical="center"/>
    </xf>
    <xf numFmtId="165" fontId="8" fillId="0" borderId="45" xfId="33" applyNumberFormat="1" applyFont="1" applyBorder="1" applyAlignment="1">
      <alignment vertical="center"/>
    </xf>
    <xf numFmtId="10" fontId="8" fillId="0" borderId="15" xfId="28" applyNumberFormat="1" applyFont="1" applyBorder="1" applyAlignment="1">
      <alignment vertical="center"/>
    </xf>
    <xf numFmtId="165" fontId="17" fillId="0" borderId="23" xfId="33" applyNumberFormat="1" applyFont="1" applyBorder="1" applyAlignment="1">
      <alignment vertical="center"/>
    </xf>
    <xf numFmtId="165" fontId="17" fillId="0" borderId="34" xfId="17" applyNumberFormat="1" applyFont="1" applyBorder="1" applyAlignment="1">
      <alignment vertical="center"/>
    </xf>
    <xf numFmtId="165" fontId="17" fillId="0" borderId="35" xfId="33" applyNumberFormat="1" applyFont="1" applyBorder="1" applyAlignment="1">
      <alignment vertical="center"/>
    </xf>
    <xf numFmtId="10" fontId="17" fillId="0" borderId="15" xfId="28" applyNumberFormat="1" applyFont="1" applyBorder="1" applyAlignment="1">
      <alignment vertical="center"/>
    </xf>
    <xf numFmtId="165" fontId="17" fillId="0" borderId="29" xfId="33" applyNumberFormat="1" applyFont="1" applyBorder="1" applyAlignment="1">
      <alignment vertical="center"/>
    </xf>
    <xf numFmtId="165" fontId="17" fillId="0" borderId="46" xfId="17" applyNumberFormat="1" applyFont="1" applyBorder="1" applyAlignment="1">
      <alignment vertical="center"/>
    </xf>
    <xf numFmtId="165" fontId="17" fillId="0" borderId="46" xfId="33" applyNumberFormat="1" applyFont="1" applyBorder="1" applyAlignment="1">
      <alignment vertical="center"/>
    </xf>
    <xf numFmtId="165" fontId="17" fillId="0" borderId="47" xfId="33" applyNumberFormat="1" applyFont="1" applyBorder="1" applyAlignment="1">
      <alignment vertical="center"/>
    </xf>
    <xf numFmtId="165" fontId="17" fillId="0" borderId="4" xfId="33" applyNumberFormat="1" applyFont="1" applyBorder="1" applyAlignment="1">
      <alignment vertical="center"/>
    </xf>
    <xf numFmtId="165" fontId="8" fillId="0" borderId="29" xfId="33" applyNumberFormat="1" applyFont="1" applyBorder="1" applyAlignment="1">
      <alignment vertical="center"/>
    </xf>
    <xf numFmtId="165" fontId="8" fillId="0" borderId="23" xfId="33" applyNumberFormat="1" applyFont="1" applyBorder="1" applyAlignment="1">
      <alignment vertical="center"/>
    </xf>
    <xf numFmtId="165" fontId="8" fillId="0" borderId="34" xfId="33" applyNumberFormat="1" applyFont="1" applyBorder="1" applyAlignment="1">
      <alignment vertical="center"/>
    </xf>
    <xf numFmtId="165" fontId="8" fillId="0" borderId="47" xfId="33" applyNumberFormat="1" applyFont="1" applyBorder="1" applyAlignment="1">
      <alignment vertical="center"/>
    </xf>
    <xf numFmtId="165" fontId="8" fillId="0" borderId="23" xfId="33" applyNumberFormat="1" applyFont="1" applyBorder="1" applyAlignment="1">
      <alignment horizontal="left" vertical="center"/>
    </xf>
    <xf numFmtId="4" fontId="8" fillId="0" borderId="34" xfId="17" applyNumberFormat="1" applyFont="1" applyBorder="1" applyAlignment="1">
      <alignment horizontal="centerContinuous" vertical="center"/>
    </xf>
    <xf numFmtId="165" fontId="8" fillId="0" borderId="17" xfId="33" applyNumberFormat="1" applyFont="1" applyBorder="1" applyAlignment="1">
      <alignment horizontal="left" vertical="center"/>
    </xf>
    <xf numFmtId="4" fontId="8" fillId="0" borderId="18" xfId="17" applyNumberFormat="1" applyFont="1" applyBorder="1" applyAlignment="1">
      <alignment horizontal="centerContinuous" vertical="center"/>
    </xf>
    <xf numFmtId="165" fontId="8" fillId="0" borderId="18" xfId="33" applyNumberFormat="1" applyFont="1" applyBorder="1" applyAlignment="1">
      <alignment vertical="center"/>
    </xf>
    <xf numFmtId="165" fontId="8" fillId="0" borderId="48" xfId="33" applyNumberFormat="1" applyFont="1" applyBorder="1" applyAlignment="1">
      <alignment vertical="center"/>
    </xf>
    <xf numFmtId="173" fontId="8" fillId="0" borderId="48" xfId="17" applyNumberFormat="1" applyFont="1" applyBorder="1" applyAlignment="1">
      <alignment vertical="center"/>
    </xf>
    <xf numFmtId="10" fontId="8" fillId="0" borderId="31" xfId="28" applyNumberFormat="1" applyFont="1" applyBorder="1" applyAlignment="1">
      <alignment vertical="center"/>
    </xf>
    <xf numFmtId="165" fontId="8" fillId="0" borderId="43" xfId="33" applyNumberFormat="1" applyFont="1" applyBorder="1" applyAlignment="1">
      <alignment horizontal="left" vertical="center"/>
    </xf>
    <xf numFmtId="4" fontId="8" fillId="0" borderId="39" xfId="17" applyNumberFormat="1" applyFont="1" applyBorder="1" applyAlignment="1">
      <alignment horizontal="centerContinuous" vertical="center"/>
    </xf>
    <xf numFmtId="165" fontId="8" fillId="0" borderId="39" xfId="33" applyNumberFormat="1" applyFont="1" applyBorder="1" applyAlignment="1">
      <alignment vertical="center"/>
    </xf>
    <xf numFmtId="10" fontId="8" fillId="0" borderId="44" xfId="28" applyNumberFormat="1" applyFont="1" applyBorder="1" applyAlignment="1">
      <alignment vertical="center"/>
    </xf>
    <xf numFmtId="4" fontId="17" fillId="0" borderId="12" xfId="17" applyFont="1" applyBorder="1"/>
    <xf numFmtId="4" fontId="17" fillId="0" borderId="13" xfId="17" applyFont="1" applyBorder="1"/>
    <xf numFmtId="4" fontId="17" fillId="0" borderId="14" xfId="17" applyFont="1" applyBorder="1"/>
    <xf numFmtId="4" fontId="8" fillId="0" borderId="3" xfId="17" applyFont="1" applyBorder="1"/>
    <xf numFmtId="4" fontId="17" fillId="0" borderId="4" xfId="17" applyFont="1" applyBorder="1"/>
    <xf numFmtId="4" fontId="8" fillId="0" borderId="15" xfId="17" applyFont="1" applyBorder="1"/>
    <xf numFmtId="3" fontId="8" fillId="0" borderId="15" xfId="17" applyNumberFormat="1" applyFont="1" applyBorder="1"/>
    <xf numFmtId="4" fontId="8" fillId="0" borderId="5" xfId="17" applyFont="1" applyBorder="1"/>
    <xf numFmtId="4" fontId="8" fillId="0" borderId="6" xfId="17" applyFont="1" applyBorder="1"/>
    <xf numFmtId="4" fontId="8" fillId="0" borderId="16" xfId="17" applyFont="1" applyBorder="1"/>
    <xf numFmtId="4" fontId="2" fillId="0" borderId="0" xfId="17" applyFont="1" applyAlignment="1">
      <alignment horizontal="left"/>
    </xf>
    <xf numFmtId="4" fontId="2" fillId="4" borderId="0" xfId="17" applyFont="1" applyFill="1"/>
    <xf numFmtId="4" fontId="2" fillId="0" borderId="0" xfId="17" applyFont="1"/>
    <xf numFmtId="4" fontId="1" fillId="0" borderId="0" xfId="17" applyFont="1"/>
    <xf numFmtId="164" fontId="7" fillId="4" borderId="0" xfId="7" applyNumberFormat="1" applyFont="1" applyFill="1"/>
    <xf numFmtId="164" fontId="5" fillId="0" borderId="0" xfId="7" applyNumberFormat="1" applyFont="1" applyFill="1"/>
    <xf numFmtId="4" fontId="18" fillId="0" borderId="0" xfId="17" applyFont="1" applyAlignment="1">
      <alignment horizontal="left" vertical="top"/>
    </xf>
    <xf numFmtId="4" fontId="8" fillId="0" borderId="0" xfId="17" applyFont="1" applyAlignment="1">
      <alignment horizontal="left"/>
    </xf>
    <xf numFmtId="4" fontId="17" fillId="0" borderId="0" xfId="17" applyFont="1"/>
    <xf numFmtId="4" fontId="15" fillId="0" borderId="0" xfId="17" applyFont="1" applyAlignment="1">
      <alignment horizontal="left" vertical="center"/>
    </xf>
    <xf numFmtId="0" fontId="15" fillId="0" borderId="0" xfId="0" applyFont="1"/>
    <xf numFmtId="4" fontId="19" fillId="0" borderId="0" xfId="17" applyFont="1"/>
    <xf numFmtId="0" fontId="15" fillId="0" borderId="0" xfId="0" applyFont="1"/>
    <xf numFmtId="4" fontId="2" fillId="10" borderId="33" xfId="17" applyFont="1" applyFill="1" applyBorder="1" applyAlignment="1"/>
    <xf numFmtId="4" fontId="2" fillId="10" borderId="34" xfId="17" applyFont="1" applyFill="1" applyBorder="1" applyAlignment="1"/>
    <xf numFmtId="0" fontId="20" fillId="0" borderId="0" xfId="0" applyFont="1"/>
    <xf numFmtId="4" fontId="0" fillId="0" borderId="0" xfId="17" applyFont="1" applyFill="1"/>
    <xf numFmtId="0" fontId="2" fillId="0" borderId="4" xfId="17" applyNumberFormat="1" applyFont="1" applyFill="1" applyBorder="1" applyAlignment="1">
      <alignment horizontal="center"/>
    </xf>
    <xf numFmtId="0" fontId="15" fillId="0" borderId="4" xfId="17" applyNumberFormat="1" applyFont="1" applyFill="1" applyBorder="1" applyAlignment="1">
      <alignment horizontal="center" vertical="center"/>
    </xf>
    <xf numFmtId="165" fontId="15" fillId="0" borderId="4" xfId="34" applyNumberFormat="1" applyFont="1" applyFill="1" applyBorder="1" applyAlignment="1">
      <alignment horizontal="center" vertical="center"/>
    </xf>
    <xf numFmtId="0" fontId="2" fillId="0" borderId="4" xfId="17" applyNumberFormat="1" applyFont="1" applyFill="1" applyBorder="1" applyAlignment="1">
      <alignment horizontal="center" vertical="center"/>
    </xf>
    <xf numFmtId="165" fontId="2" fillId="0" borderId="4" xfId="34" applyNumberFormat="1" applyFont="1" applyFill="1" applyBorder="1" applyAlignment="1">
      <alignment horizontal="center" vertical="center"/>
    </xf>
    <xf numFmtId="10" fontId="0" fillId="0" borderId="0" xfId="2" applyNumberFormat="1" applyFont="1"/>
    <xf numFmtId="10" fontId="15" fillId="0" borderId="4" xfId="26" applyNumberFormat="1" applyFont="1" applyFill="1" applyBorder="1" applyAlignment="1">
      <alignment horizontal="center" vertical="center"/>
    </xf>
    <xf numFmtId="4" fontId="0" fillId="0" borderId="0" xfId="17" applyFont="1" applyBorder="1"/>
    <xf numFmtId="165" fontId="15" fillId="0" borderId="0" xfId="34" applyNumberFormat="1" applyFont="1" applyFill="1" applyBorder="1" applyAlignment="1">
      <alignment horizontal="center" vertical="center"/>
    </xf>
    <xf numFmtId="10" fontId="2" fillId="0" borderId="4" xfId="26" applyNumberFormat="1" applyFont="1" applyFill="1" applyBorder="1" applyAlignment="1">
      <alignment horizontal="center" vertical="center"/>
    </xf>
    <xf numFmtId="4" fontId="2" fillId="0" borderId="0" xfId="17" applyFont="1" applyFill="1" applyBorder="1" applyAlignment="1">
      <alignment horizontal="center" vertical="center"/>
    </xf>
    <xf numFmtId="0" fontId="2" fillId="0" borderId="0" xfId="17" applyNumberFormat="1" applyFont="1" applyFill="1" applyBorder="1" applyAlignment="1">
      <alignment horizontal="center" vertical="center"/>
    </xf>
    <xf numFmtId="4" fontId="15" fillId="0" borderId="0" xfId="17" applyFont="1" applyAlignment="1">
      <alignment horizontal="center"/>
    </xf>
    <xf numFmtId="4" fontId="2" fillId="0" borderId="33" xfId="17" applyFont="1" applyBorder="1" applyAlignment="1">
      <alignment horizontal="left"/>
    </xf>
    <xf numFmtId="4" fontId="2" fillId="0" borderId="34" xfId="17" applyFont="1" applyBorder="1" applyAlignment="1">
      <alignment horizontal="left"/>
    </xf>
    <xf numFmtId="4" fontId="2" fillId="0" borderId="35" xfId="17" applyFont="1" applyBorder="1" applyAlignment="1">
      <alignment horizontal="left"/>
    </xf>
    <xf numFmtId="4" fontId="2" fillId="9" borderId="33" xfId="17" applyFont="1" applyFill="1" applyBorder="1" applyAlignment="1">
      <alignment horizontal="center"/>
    </xf>
    <xf numFmtId="4" fontId="2" fillId="9" borderId="34" xfId="17" applyFont="1" applyFill="1" applyBorder="1" applyAlignment="1">
      <alignment horizontal="center"/>
    </xf>
    <xf numFmtId="4" fontId="2" fillId="9" borderId="35" xfId="17" applyFont="1" applyFill="1" applyBorder="1" applyAlignment="1">
      <alignment horizontal="center"/>
    </xf>
    <xf numFmtId="4" fontId="2" fillId="0" borderId="33" xfId="17" applyFont="1" applyFill="1" applyBorder="1" applyAlignment="1">
      <alignment horizontal="left"/>
    </xf>
    <xf numFmtId="4" fontId="2" fillId="0" borderId="34" xfId="17" applyFont="1" applyFill="1" applyBorder="1" applyAlignment="1">
      <alignment horizontal="left"/>
    </xf>
    <xf numFmtId="4" fontId="2" fillId="0" borderId="35" xfId="17" applyFont="1" applyFill="1" applyBorder="1" applyAlignment="1">
      <alignment horizontal="left"/>
    </xf>
    <xf numFmtId="4" fontId="2" fillId="10" borderId="34" xfId="17" applyFont="1" applyFill="1" applyBorder="1" applyAlignment="1">
      <alignment horizontal="center"/>
    </xf>
    <xf numFmtId="4" fontId="15" fillId="0" borderId="0" xfId="17" applyFont="1" applyAlignment="1">
      <alignment horizontal="left" vertical="center"/>
    </xf>
    <xf numFmtId="4" fontId="15" fillId="0" borderId="0" xfId="17" applyFont="1" applyAlignment="1">
      <alignment horizontal="left" vertical="center" wrapText="1"/>
    </xf>
    <xf numFmtId="0" fontId="15" fillId="0" borderId="0" xfId="0" applyFont="1" applyAlignment="1">
      <alignment horizontal="center"/>
    </xf>
    <xf numFmtId="4" fontId="15" fillId="0" borderId="0" xfId="17" applyFont="1" applyBorder="1" applyAlignment="1">
      <alignment horizontal="left" vertical="center"/>
    </xf>
    <xf numFmtId="4" fontId="0" fillId="0" borderId="0" xfId="17" applyFont="1" applyAlignment="1">
      <alignment horizontal="center"/>
    </xf>
    <xf numFmtId="4" fontId="15" fillId="0" borderId="0" xfId="17" applyFont="1" applyFill="1" applyAlignment="1">
      <alignment horizontal="left" vertical="center"/>
    </xf>
    <xf numFmtId="0" fontId="8" fillId="6" borderId="21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9" fontId="7" fillId="0" borderId="12" xfId="2" applyFont="1" applyBorder="1" applyAlignment="1">
      <alignment horizontal="center"/>
    </xf>
    <xf numFmtId="9" fontId="7" fillId="0" borderId="13" xfId="2" applyFont="1" applyBorder="1" applyAlignment="1">
      <alignment horizontal="center"/>
    </xf>
    <xf numFmtId="9" fontId="7" fillId="0" borderId="14" xfId="2" applyFont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45">
    <cellStyle name="Hiperlink" xfId="5" builtinId="8"/>
    <cellStyle name="Moeda 2" xfId="10" xr:uid="{00000000-0005-0000-0000-000028000000}"/>
    <cellStyle name="Moeda 2 2" xfId="4" xr:uid="{00000000-0005-0000-0000-00000B000000}"/>
    <cellStyle name="Moeda 2 3" xfId="16" xr:uid="{00000000-0005-0000-0000-00003D000000}"/>
    <cellStyle name="Moeda 3" xfId="11" xr:uid="{00000000-0005-0000-0000-00002D000000}"/>
    <cellStyle name="Moeda 4" xfId="7" xr:uid="{00000000-0005-0000-0000-000015000000}"/>
    <cellStyle name="Normal" xfId="0" builtinId="0"/>
    <cellStyle name="Normal 10" xfId="12" xr:uid="{00000000-0005-0000-0000-000033000000}"/>
    <cellStyle name="Normal 11" xfId="13" xr:uid="{00000000-0005-0000-0000-000036000000}"/>
    <cellStyle name="Normal 12" xfId="14" xr:uid="{00000000-0005-0000-0000-000039000000}"/>
    <cellStyle name="Normal 13" xfId="15" xr:uid="{00000000-0005-0000-0000-00003B000000}"/>
    <cellStyle name="Normal 14" xfId="8" xr:uid="{00000000-0005-0000-0000-000020000000}"/>
    <cellStyle name="Normal 15" xfId="17" xr:uid="{00000000-0005-0000-0000-00003E000000}"/>
    <cellStyle name="Normal 2" xfId="6" xr:uid="{00000000-0005-0000-0000-000010000000}"/>
    <cellStyle name="Normal 2 2" xfId="18" xr:uid="{00000000-0005-0000-0000-00003F000000}"/>
    <cellStyle name="Normal 2 3" xfId="9" xr:uid="{00000000-0005-0000-0000-000023000000}"/>
    <cellStyle name="Normal 3" xfId="19" xr:uid="{00000000-0005-0000-0000-000040000000}"/>
    <cellStyle name="Normal 4" xfId="20" xr:uid="{00000000-0005-0000-0000-000041000000}"/>
    <cellStyle name="Normal 5" xfId="21" xr:uid="{00000000-0005-0000-0000-000042000000}"/>
    <cellStyle name="Normal 6" xfId="22" xr:uid="{00000000-0005-0000-0000-000043000000}"/>
    <cellStyle name="Normal 7" xfId="23" xr:uid="{00000000-0005-0000-0000-000044000000}"/>
    <cellStyle name="Normal 8" xfId="24" xr:uid="{00000000-0005-0000-0000-000045000000}"/>
    <cellStyle name="Normal 9" xfId="3" xr:uid="{00000000-0005-0000-0000-00000A000000}"/>
    <cellStyle name="Porcentagem" xfId="2" builtinId="5"/>
    <cellStyle name="Porcentagem 2" xfId="25" xr:uid="{00000000-0005-0000-0000-000046000000}"/>
    <cellStyle name="Porcentagem 2 2" xfId="26" xr:uid="{00000000-0005-0000-0000-000047000000}"/>
    <cellStyle name="Porcentagem 3" xfId="27" xr:uid="{00000000-0005-0000-0000-000048000000}"/>
    <cellStyle name="Porcentagem 4" xfId="28" xr:uid="{00000000-0005-0000-0000-000049000000}"/>
    <cellStyle name="Separador de milhares 10" xfId="29" xr:uid="{00000000-0005-0000-0000-00004A000000}"/>
    <cellStyle name="Separador de milhares 11" xfId="30" xr:uid="{00000000-0005-0000-0000-00004B000000}"/>
    <cellStyle name="Separador de milhares 12" xfId="31" xr:uid="{00000000-0005-0000-0000-00004C000000}"/>
    <cellStyle name="Separador de milhares 13" xfId="32" xr:uid="{00000000-0005-0000-0000-00004D000000}"/>
    <cellStyle name="Separador de milhares 14" xfId="33" xr:uid="{00000000-0005-0000-0000-00004E000000}"/>
    <cellStyle name="Separador de milhares 15" xfId="34" xr:uid="{00000000-0005-0000-0000-00004F000000}"/>
    <cellStyle name="Separador de milhares 16" xfId="35" xr:uid="{00000000-0005-0000-0000-000050000000}"/>
    <cellStyle name="Separador de milhares 2" xfId="36" xr:uid="{00000000-0005-0000-0000-000051000000}"/>
    <cellStyle name="Separador de milhares 3" xfId="37" xr:uid="{00000000-0005-0000-0000-000052000000}"/>
    <cellStyle name="Separador de milhares 4" xfId="38" xr:uid="{00000000-0005-0000-0000-000053000000}"/>
    <cellStyle name="Separador de milhares 5" xfId="39" xr:uid="{00000000-0005-0000-0000-000054000000}"/>
    <cellStyle name="Separador de milhares 6" xfId="40" xr:uid="{00000000-0005-0000-0000-000055000000}"/>
    <cellStyle name="Separador de milhares 7" xfId="41" xr:uid="{00000000-0005-0000-0000-000056000000}"/>
    <cellStyle name="Separador de milhares 8" xfId="42" xr:uid="{00000000-0005-0000-0000-000057000000}"/>
    <cellStyle name="Separador de milhares 9" xfId="43" xr:uid="{00000000-0005-0000-0000-000058000000}"/>
    <cellStyle name="Vírgula" xfId="1" builtinId="3"/>
    <cellStyle name="Vírgula 2" xfId="44" xr:uid="{00000000-0005-0000-0000-000059000000}"/>
  </cellStyles>
  <dxfs count="0"/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zoomScale="70" zoomScaleNormal="70" workbookViewId="0">
      <selection activeCell="H19" sqref="H19"/>
    </sheetView>
  </sheetViews>
  <sheetFormatPr defaultColWidth="9" defaultRowHeight="12.75"/>
  <cols>
    <col min="1" max="1" width="9" style="179" customWidth="1"/>
    <col min="2" max="2" width="9.5703125" style="179" customWidth="1"/>
    <col min="3" max="3" width="11.5703125" style="179" customWidth="1"/>
    <col min="4" max="4" width="11.28515625" style="179" customWidth="1"/>
    <col min="5" max="5" width="12.85546875" style="179" customWidth="1"/>
    <col min="6" max="6" width="14.42578125" style="179" customWidth="1"/>
    <col min="7" max="7" width="11.42578125" style="179" customWidth="1"/>
    <col min="8" max="8" width="15.7109375" style="179" customWidth="1"/>
    <col min="9" max="9" width="11.42578125" style="179" customWidth="1"/>
    <col min="10" max="10" width="21.28515625" style="179" customWidth="1"/>
    <col min="11" max="11" width="16" style="179" customWidth="1"/>
    <col min="12" max="13" width="13.28515625" style="179" customWidth="1"/>
    <col min="14" max="14" width="10.42578125" style="179" customWidth="1"/>
    <col min="15" max="15" width="9.140625" style="179" customWidth="1"/>
    <col min="16" max="256" width="8.85546875" style="179"/>
    <col min="257" max="257" width="9.5703125" style="179" customWidth="1"/>
    <col min="258" max="258" width="13.28515625" style="179" customWidth="1"/>
    <col min="259" max="260" width="13.7109375" style="179" customWidth="1"/>
    <col min="261" max="261" width="13.5703125" style="179" customWidth="1"/>
    <col min="262" max="263" width="13.85546875" style="179" customWidth="1"/>
    <col min="264" max="264" width="16.42578125" style="179" customWidth="1"/>
    <col min="265" max="265" width="15.5703125" style="179" customWidth="1"/>
    <col min="266" max="266" width="17.85546875" style="179" customWidth="1"/>
    <col min="267" max="267" width="16" style="179" customWidth="1"/>
    <col min="268" max="269" width="13.28515625" style="179" customWidth="1"/>
    <col min="270" max="270" width="10.42578125" style="179" customWidth="1"/>
    <col min="271" max="512" width="8.85546875" style="179"/>
    <col min="513" max="513" width="9.5703125" style="179" customWidth="1"/>
    <col min="514" max="514" width="13.28515625" style="179" customWidth="1"/>
    <col min="515" max="516" width="13.7109375" style="179" customWidth="1"/>
    <col min="517" max="517" width="13.5703125" style="179" customWidth="1"/>
    <col min="518" max="519" width="13.85546875" style="179" customWidth="1"/>
    <col min="520" max="520" width="16.42578125" style="179" customWidth="1"/>
    <col min="521" max="521" width="15.5703125" style="179" customWidth="1"/>
    <col min="522" max="522" width="17.85546875" style="179" customWidth="1"/>
    <col min="523" max="523" width="16" style="179" customWidth="1"/>
    <col min="524" max="525" width="13.28515625" style="179" customWidth="1"/>
    <col min="526" max="526" width="10.42578125" style="179" customWidth="1"/>
    <col min="527" max="768" width="8.85546875" style="179"/>
    <col min="769" max="769" width="9.5703125" style="179" customWidth="1"/>
    <col min="770" max="770" width="13.28515625" style="179" customWidth="1"/>
    <col min="771" max="772" width="13.7109375" style="179" customWidth="1"/>
    <col min="773" max="773" width="13.5703125" style="179" customWidth="1"/>
    <col min="774" max="775" width="13.85546875" style="179" customWidth="1"/>
    <col min="776" max="776" width="16.42578125" style="179" customWidth="1"/>
    <col min="777" max="777" width="15.5703125" style="179" customWidth="1"/>
    <col min="778" max="778" width="17.85546875" style="179" customWidth="1"/>
    <col min="779" max="779" width="16" style="179" customWidth="1"/>
    <col min="780" max="781" width="13.28515625" style="179" customWidth="1"/>
    <col min="782" max="782" width="10.42578125" style="179" customWidth="1"/>
    <col min="783" max="1024" width="8.85546875" style="179"/>
    <col min="1025" max="1025" width="9.5703125" style="179" customWidth="1"/>
    <col min="1026" max="1026" width="13.28515625" style="179" customWidth="1"/>
    <col min="1027" max="1028" width="13.7109375" style="179" customWidth="1"/>
    <col min="1029" max="1029" width="13.5703125" style="179" customWidth="1"/>
    <col min="1030" max="1031" width="13.85546875" style="179" customWidth="1"/>
    <col min="1032" max="1032" width="16.42578125" style="179" customWidth="1"/>
    <col min="1033" max="1033" width="15.5703125" style="179" customWidth="1"/>
    <col min="1034" max="1034" width="17.85546875" style="179" customWidth="1"/>
    <col min="1035" max="1035" width="16" style="179" customWidth="1"/>
    <col min="1036" max="1037" width="13.28515625" style="179" customWidth="1"/>
    <col min="1038" max="1038" width="10.42578125" style="179" customWidth="1"/>
    <col min="1039" max="1280" width="8.85546875" style="179"/>
    <col min="1281" max="1281" width="9.5703125" style="179" customWidth="1"/>
    <col min="1282" max="1282" width="13.28515625" style="179" customWidth="1"/>
    <col min="1283" max="1284" width="13.7109375" style="179" customWidth="1"/>
    <col min="1285" max="1285" width="13.5703125" style="179" customWidth="1"/>
    <col min="1286" max="1287" width="13.85546875" style="179" customWidth="1"/>
    <col min="1288" max="1288" width="16.42578125" style="179" customWidth="1"/>
    <col min="1289" max="1289" width="15.5703125" style="179" customWidth="1"/>
    <col min="1290" max="1290" width="17.85546875" style="179" customWidth="1"/>
    <col min="1291" max="1291" width="16" style="179" customWidth="1"/>
    <col min="1292" max="1293" width="13.28515625" style="179" customWidth="1"/>
    <col min="1294" max="1294" width="10.42578125" style="179" customWidth="1"/>
    <col min="1295" max="1536" width="8.85546875" style="179"/>
    <col min="1537" max="1537" width="9.5703125" style="179" customWidth="1"/>
    <col min="1538" max="1538" width="13.28515625" style="179" customWidth="1"/>
    <col min="1539" max="1540" width="13.7109375" style="179" customWidth="1"/>
    <col min="1541" max="1541" width="13.5703125" style="179" customWidth="1"/>
    <col min="1542" max="1543" width="13.85546875" style="179" customWidth="1"/>
    <col min="1544" max="1544" width="16.42578125" style="179" customWidth="1"/>
    <col min="1545" max="1545" width="15.5703125" style="179" customWidth="1"/>
    <col min="1546" max="1546" width="17.85546875" style="179" customWidth="1"/>
    <col min="1547" max="1547" width="16" style="179" customWidth="1"/>
    <col min="1548" max="1549" width="13.28515625" style="179" customWidth="1"/>
    <col min="1550" max="1550" width="10.42578125" style="179" customWidth="1"/>
    <col min="1551" max="1792" width="8.85546875" style="179"/>
    <col min="1793" max="1793" width="9.5703125" style="179" customWidth="1"/>
    <col min="1794" max="1794" width="13.28515625" style="179" customWidth="1"/>
    <col min="1795" max="1796" width="13.7109375" style="179" customWidth="1"/>
    <col min="1797" max="1797" width="13.5703125" style="179" customWidth="1"/>
    <col min="1798" max="1799" width="13.85546875" style="179" customWidth="1"/>
    <col min="1800" max="1800" width="16.42578125" style="179" customWidth="1"/>
    <col min="1801" max="1801" width="15.5703125" style="179" customWidth="1"/>
    <col min="1802" max="1802" width="17.85546875" style="179" customWidth="1"/>
    <col min="1803" max="1803" width="16" style="179" customWidth="1"/>
    <col min="1804" max="1805" width="13.28515625" style="179" customWidth="1"/>
    <col min="1806" max="1806" width="10.42578125" style="179" customWidth="1"/>
    <col min="1807" max="2048" width="8.85546875" style="179"/>
    <col min="2049" max="2049" width="9.5703125" style="179" customWidth="1"/>
    <col min="2050" max="2050" width="13.28515625" style="179" customWidth="1"/>
    <col min="2051" max="2052" width="13.7109375" style="179" customWidth="1"/>
    <col min="2053" max="2053" width="13.5703125" style="179" customWidth="1"/>
    <col min="2054" max="2055" width="13.85546875" style="179" customWidth="1"/>
    <col min="2056" max="2056" width="16.42578125" style="179" customWidth="1"/>
    <col min="2057" max="2057" width="15.5703125" style="179" customWidth="1"/>
    <col min="2058" max="2058" width="17.85546875" style="179" customWidth="1"/>
    <col min="2059" max="2059" width="16" style="179" customWidth="1"/>
    <col min="2060" max="2061" width="13.28515625" style="179" customWidth="1"/>
    <col min="2062" max="2062" width="10.42578125" style="179" customWidth="1"/>
    <col min="2063" max="2304" width="8.85546875" style="179"/>
    <col min="2305" max="2305" width="9.5703125" style="179" customWidth="1"/>
    <col min="2306" max="2306" width="13.28515625" style="179" customWidth="1"/>
    <col min="2307" max="2308" width="13.7109375" style="179" customWidth="1"/>
    <col min="2309" max="2309" width="13.5703125" style="179" customWidth="1"/>
    <col min="2310" max="2311" width="13.85546875" style="179" customWidth="1"/>
    <col min="2312" max="2312" width="16.42578125" style="179" customWidth="1"/>
    <col min="2313" max="2313" width="15.5703125" style="179" customWidth="1"/>
    <col min="2314" max="2314" width="17.85546875" style="179" customWidth="1"/>
    <col min="2315" max="2315" width="16" style="179" customWidth="1"/>
    <col min="2316" max="2317" width="13.28515625" style="179" customWidth="1"/>
    <col min="2318" max="2318" width="10.42578125" style="179" customWidth="1"/>
    <col min="2319" max="2560" width="8.85546875" style="179"/>
    <col min="2561" max="2561" width="9.5703125" style="179" customWidth="1"/>
    <col min="2562" max="2562" width="13.28515625" style="179" customWidth="1"/>
    <col min="2563" max="2564" width="13.7109375" style="179" customWidth="1"/>
    <col min="2565" max="2565" width="13.5703125" style="179" customWidth="1"/>
    <col min="2566" max="2567" width="13.85546875" style="179" customWidth="1"/>
    <col min="2568" max="2568" width="16.42578125" style="179" customWidth="1"/>
    <col min="2569" max="2569" width="15.5703125" style="179" customWidth="1"/>
    <col min="2570" max="2570" width="17.85546875" style="179" customWidth="1"/>
    <col min="2571" max="2571" width="16" style="179" customWidth="1"/>
    <col min="2572" max="2573" width="13.28515625" style="179" customWidth="1"/>
    <col min="2574" max="2574" width="10.42578125" style="179" customWidth="1"/>
    <col min="2575" max="2816" width="8.85546875" style="179"/>
    <col min="2817" max="2817" width="9.5703125" style="179" customWidth="1"/>
    <col min="2818" max="2818" width="13.28515625" style="179" customWidth="1"/>
    <col min="2819" max="2820" width="13.7109375" style="179" customWidth="1"/>
    <col min="2821" max="2821" width="13.5703125" style="179" customWidth="1"/>
    <col min="2822" max="2823" width="13.85546875" style="179" customWidth="1"/>
    <col min="2824" max="2824" width="16.42578125" style="179" customWidth="1"/>
    <col min="2825" max="2825" width="15.5703125" style="179" customWidth="1"/>
    <col min="2826" max="2826" width="17.85546875" style="179" customWidth="1"/>
    <col min="2827" max="2827" width="16" style="179" customWidth="1"/>
    <col min="2828" max="2829" width="13.28515625" style="179" customWidth="1"/>
    <col min="2830" max="2830" width="10.42578125" style="179" customWidth="1"/>
    <col min="2831" max="3072" width="8.85546875" style="179"/>
    <col min="3073" max="3073" width="9.5703125" style="179" customWidth="1"/>
    <col min="3074" max="3074" width="13.28515625" style="179" customWidth="1"/>
    <col min="3075" max="3076" width="13.7109375" style="179" customWidth="1"/>
    <col min="3077" max="3077" width="13.5703125" style="179" customWidth="1"/>
    <col min="3078" max="3079" width="13.85546875" style="179" customWidth="1"/>
    <col min="3080" max="3080" width="16.42578125" style="179" customWidth="1"/>
    <col min="3081" max="3081" width="15.5703125" style="179" customWidth="1"/>
    <col min="3082" max="3082" width="17.85546875" style="179" customWidth="1"/>
    <col min="3083" max="3083" width="16" style="179" customWidth="1"/>
    <col min="3084" max="3085" width="13.28515625" style="179" customWidth="1"/>
    <col min="3086" max="3086" width="10.42578125" style="179" customWidth="1"/>
    <col min="3087" max="3328" width="8.85546875" style="179"/>
    <col min="3329" max="3329" width="9.5703125" style="179" customWidth="1"/>
    <col min="3330" max="3330" width="13.28515625" style="179" customWidth="1"/>
    <col min="3331" max="3332" width="13.7109375" style="179" customWidth="1"/>
    <col min="3333" max="3333" width="13.5703125" style="179" customWidth="1"/>
    <col min="3334" max="3335" width="13.85546875" style="179" customWidth="1"/>
    <col min="3336" max="3336" width="16.42578125" style="179" customWidth="1"/>
    <col min="3337" max="3337" width="15.5703125" style="179" customWidth="1"/>
    <col min="3338" max="3338" width="17.85546875" style="179" customWidth="1"/>
    <col min="3339" max="3339" width="16" style="179" customWidth="1"/>
    <col min="3340" max="3341" width="13.28515625" style="179" customWidth="1"/>
    <col min="3342" max="3342" width="10.42578125" style="179" customWidth="1"/>
    <col min="3343" max="3584" width="8.85546875" style="179"/>
    <col min="3585" max="3585" width="9.5703125" style="179" customWidth="1"/>
    <col min="3586" max="3586" width="13.28515625" style="179" customWidth="1"/>
    <col min="3587" max="3588" width="13.7109375" style="179" customWidth="1"/>
    <col min="3589" max="3589" width="13.5703125" style="179" customWidth="1"/>
    <col min="3590" max="3591" width="13.85546875" style="179" customWidth="1"/>
    <col min="3592" max="3592" width="16.42578125" style="179" customWidth="1"/>
    <col min="3593" max="3593" width="15.5703125" style="179" customWidth="1"/>
    <col min="3594" max="3594" width="17.85546875" style="179" customWidth="1"/>
    <col min="3595" max="3595" width="16" style="179" customWidth="1"/>
    <col min="3596" max="3597" width="13.28515625" style="179" customWidth="1"/>
    <col min="3598" max="3598" width="10.42578125" style="179" customWidth="1"/>
    <col min="3599" max="3840" width="8.85546875" style="179"/>
    <col min="3841" max="3841" width="9.5703125" style="179" customWidth="1"/>
    <col min="3842" max="3842" width="13.28515625" style="179" customWidth="1"/>
    <col min="3843" max="3844" width="13.7109375" style="179" customWidth="1"/>
    <col min="3845" max="3845" width="13.5703125" style="179" customWidth="1"/>
    <col min="3846" max="3847" width="13.85546875" style="179" customWidth="1"/>
    <col min="3848" max="3848" width="16.42578125" style="179" customWidth="1"/>
    <col min="3849" max="3849" width="15.5703125" style="179" customWidth="1"/>
    <col min="3850" max="3850" width="17.85546875" style="179" customWidth="1"/>
    <col min="3851" max="3851" width="16" style="179" customWidth="1"/>
    <col min="3852" max="3853" width="13.28515625" style="179" customWidth="1"/>
    <col min="3854" max="3854" width="10.42578125" style="179" customWidth="1"/>
    <col min="3855" max="4096" width="8.85546875" style="179"/>
    <col min="4097" max="4097" width="9.5703125" style="179" customWidth="1"/>
    <col min="4098" max="4098" width="13.28515625" style="179" customWidth="1"/>
    <col min="4099" max="4100" width="13.7109375" style="179" customWidth="1"/>
    <col min="4101" max="4101" width="13.5703125" style="179" customWidth="1"/>
    <col min="4102" max="4103" width="13.85546875" style="179" customWidth="1"/>
    <col min="4104" max="4104" width="16.42578125" style="179" customWidth="1"/>
    <col min="4105" max="4105" width="15.5703125" style="179" customWidth="1"/>
    <col min="4106" max="4106" width="17.85546875" style="179" customWidth="1"/>
    <col min="4107" max="4107" width="16" style="179" customWidth="1"/>
    <col min="4108" max="4109" width="13.28515625" style="179" customWidth="1"/>
    <col min="4110" max="4110" width="10.42578125" style="179" customWidth="1"/>
    <col min="4111" max="4352" width="8.85546875" style="179"/>
    <col min="4353" max="4353" width="9.5703125" style="179" customWidth="1"/>
    <col min="4354" max="4354" width="13.28515625" style="179" customWidth="1"/>
    <col min="4355" max="4356" width="13.7109375" style="179" customWidth="1"/>
    <col min="4357" max="4357" width="13.5703125" style="179" customWidth="1"/>
    <col min="4358" max="4359" width="13.85546875" style="179" customWidth="1"/>
    <col min="4360" max="4360" width="16.42578125" style="179" customWidth="1"/>
    <col min="4361" max="4361" width="15.5703125" style="179" customWidth="1"/>
    <col min="4362" max="4362" width="17.85546875" style="179" customWidth="1"/>
    <col min="4363" max="4363" width="16" style="179" customWidth="1"/>
    <col min="4364" max="4365" width="13.28515625" style="179" customWidth="1"/>
    <col min="4366" max="4366" width="10.42578125" style="179" customWidth="1"/>
    <col min="4367" max="4608" width="8.85546875" style="179"/>
    <col min="4609" max="4609" width="9.5703125" style="179" customWidth="1"/>
    <col min="4610" max="4610" width="13.28515625" style="179" customWidth="1"/>
    <col min="4611" max="4612" width="13.7109375" style="179" customWidth="1"/>
    <col min="4613" max="4613" width="13.5703125" style="179" customWidth="1"/>
    <col min="4614" max="4615" width="13.85546875" style="179" customWidth="1"/>
    <col min="4616" max="4616" width="16.42578125" style="179" customWidth="1"/>
    <col min="4617" max="4617" width="15.5703125" style="179" customWidth="1"/>
    <col min="4618" max="4618" width="17.85546875" style="179" customWidth="1"/>
    <col min="4619" max="4619" width="16" style="179" customWidth="1"/>
    <col min="4620" max="4621" width="13.28515625" style="179" customWidth="1"/>
    <col min="4622" max="4622" width="10.42578125" style="179" customWidth="1"/>
    <col min="4623" max="4864" width="8.85546875" style="179"/>
    <col min="4865" max="4865" width="9.5703125" style="179" customWidth="1"/>
    <col min="4866" max="4866" width="13.28515625" style="179" customWidth="1"/>
    <col min="4867" max="4868" width="13.7109375" style="179" customWidth="1"/>
    <col min="4869" max="4869" width="13.5703125" style="179" customWidth="1"/>
    <col min="4870" max="4871" width="13.85546875" style="179" customWidth="1"/>
    <col min="4872" max="4872" width="16.42578125" style="179" customWidth="1"/>
    <col min="4873" max="4873" width="15.5703125" style="179" customWidth="1"/>
    <col min="4874" max="4874" width="17.85546875" style="179" customWidth="1"/>
    <col min="4875" max="4875" width="16" style="179" customWidth="1"/>
    <col min="4876" max="4877" width="13.28515625" style="179" customWidth="1"/>
    <col min="4878" max="4878" width="10.42578125" style="179" customWidth="1"/>
    <col min="4879" max="5120" width="8.85546875" style="179"/>
    <col min="5121" max="5121" width="9.5703125" style="179" customWidth="1"/>
    <col min="5122" max="5122" width="13.28515625" style="179" customWidth="1"/>
    <col min="5123" max="5124" width="13.7109375" style="179" customWidth="1"/>
    <col min="5125" max="5125" width="13.5703125" style="179" customWidth="1"/>
    <col min="5126" max="5127" width="13.85546875" style="179" customWidth="1"/>
    <col min="5128" max="5128" width="16.42578125" style="179" customWidth="1"/>
    <col min="5129" max="5129" width="15.5703125" style="179" customWidth="1"/>
    <col min="5130" max="5130" width="17.85546875" style="179" customWidth="1"/>
    <col min="5131" max="5131" width="16" style="179" customWidth="1"/>
    <col min="5132" max="5133" width="13.28515625" style="179" customWidth="1"/>
    <col min="5134" max="5134" width="10.42578125" style="179" customWidth="1"/>
    <col min="5135" max="5376" width="8.85546875" style="179"/>
    <col min="5377" max="5377" width="9.5703125" style="179" customWidth="1"/>
    <col min="5378" max="5378" width="13.28515625" style="179" customWidth="1"/>
    <col min="5379" max="5380" width="13.7109375" style="179" customWidth="1"/>
    <col min="5381" max="5381" width="13.5703125" style="179" customWidth="1"/>
    <col min="5382" max="5383" width="13.85546875" style="179" customWidth="1"/>
    <col min="5384" max="5384" width="16.42578125" style="179" customWidth="1"/>
    <col min="5385" max="5385" width="15.5703125" style="179" customWidth="1"/>
    <col min="5386" max="5386" width="17.85546875" style="179" customWidth="1"/>
    <col min="5387" max="5387" width="16" style="179" customWidth="1"/>
    <col min="5388" max="5389" width="13.28515625" style="179" customWidth="1"/>
    <col min="5390" max="5390" width="10.42578125" style="179" customWidth="1"/>
    <col min="5391" max="5632" width="8.85546875" style="179"/>
    <col min="5633" max="5633" width="9.5703125" style="179" customWidth="1"/>
    <col min="5634" max="5634" width="13.28515625" style="179" customWidth="1"/>
    <col min="5635" max="5636" width="13.7109375" style="179" customWidth="1"/>
    <col min="5637" max="5637" width="13.5703125" style="179" customWidth="1"/>
    <col min="5638" max="5639" width="13.85546875" style="179" customWidth="1"/>
    <col min="5640" max="5640" width="16.42578125" style="179" customWidth="1"/>
    <col min="5641" max="5641" width="15.5703125" style="179" customWidth="1"/>
    <col min="5642" max="5642" width="17.85546875" style="179" customWidth="1"/>
    <col min="5643" max="5643" width="16" style="179" customWidth="1"/>
    <col min="5644" max="5645" width="13.28515625" style="179" customWidth="1"/>
    <col min="5646" max="5646" width="10.42578125" style="179" customWidth="1"/>
    <col min="5647" max="5888" width="8.85546875" style="179"/>
    <col min="5889" max="5889" width="9.5703125" style="179" customWidth="1"/>
    <col min="5890" max="5890" width="13.28515625" style="179" customWidth="1"/>
    <col min="5891" max="5892" width="13.7109375" style="179" customWidth="1"/>
    <col min="5893" max="5893" width="13.5703125" style="179" customWidth="1"/>
    <col min="5894" max="5895" width="13.85546875" style="179" customWidth="1"/>
    <col min="5896" max="5896" width="16.42578125" style="179" customWidth="1"/>
    <col min="5897" max="5897" width="15.5703125" style="179" customWidth="1"/>
    <col min="5898" max="5898" width="17.85546875" style="179" customWidth="1"/>
    <col min="5899" max="5899" width="16" style="179" customWidth="1"/>
    <col min="5900" max="5901" width="13.28515625" style="179" customWidth="1"/>
    <col min="5902" max="5902" width="10.42578125" style="179" customWidth="1"/>
    <col min="5903" max="6144" width="8.85546875" style="179"/>
    <col min="6145" max="6145" width="9.5703125" style="179" customWidth="1"/>
    <col min="6146" max="6146" width="13.28515625" style="179" customWidth="1"/>
    <col min="6147" max="6148" width="13.7109375" style="179" customWidth="1"/>
    <col min="6149" max="6149" width="13.5703125" style="179" customWidth="1"/>
    <col min="6150" max="6151" width="13.85546875" style="179" customWidth="1"/>
    <col min="6152" max="6152" width="16.42578125" style="179" customWidth="1"/>
    <col min="6153" max="6153" width="15.5703125" style="179" customWidth="1"/>
    <col min="6154" max="6154" width="17.85546875" style="179" customWidth="1"/>
    <col min="6155" max="6155" width="16" style="179" customWidth="1"/>
    <col min="6156" max="6157" width="13.28515625" style="179" customWidth="1"/>
    <col min="6158" max="6158" width="10.42578125" style="179" customWidth="1"/>
    <col min="6159" max="6400" width="8.85546875" style="179"/>
    <col min="6401" max="6401" width="9.5703125" style="179" customWidth="1"/>
    <col min="6402" max="6402" width="13.28515625" style="179" customWidth="1"/>
    <col min="6403" max="6404" width="13.7109375" style="179" customWidth="1"/>
    <col min="6405" max="6405" width="13.5703125" style="179" customWidth="1"/>
    <col min="6406" max="6407" width="13.85546875" style="179" customWidth="1"/>
    <col min="6408" max="6408" width="16.42578125" style="179" customWidth="1"/>
    <col min="6409" max="6409" width="15.5703125" style="179" customWidth="1"/>
    <col min="6410" max="6410" width="17.85546875" style="179" customWidth="1"/>
    <col min="6411" max="6411" width="16" style="179" customWidth="1"/>
    <col min="6412" max="6413" width="13.28515625" style="179" customWidth="1"/>
    <col min="6414" max="6414" width="10.42578125" style="179" customWidth="1"/>
    <col min="6415" max="6656" width="8.85546875" style="179"/>
    <col min="6657" max="6657" width="9.5703125" style="179" customWidth="1"/>
    <col min="6658" max="6658" width="13.28515625" style="179" customWidth="1"/>
    <col min="6659" max="6660" width="13.7109375" style="179" customWidth="1"/>
    <col min="6661" max="6661" width="13.5703125" style="179" customWidth="1"/>
    <col min="6662" max="6663" width="13.85546875" style="179" customWidth="1"/>
    <col min="6664" max="6664" width="16.42578125" style="179" customWidth="1"/>
    <col min="6665" max="6665" width="15.5703125" style="179" customWidth="1"/>
    <col min="6666" max="6666" width="17.85546875" style="179" customWidth="1"/>
    <col min="6667" max="6667" width="16" style="179" customWidth="1"/>
    <col min="6668" max="6669" width="13.28515625" style="179" customWidth="1"/>
    <col min="6670" max="6670" width="10.42578125" style="179" customWidth="1"/>
    <col min="6671" max="6912" width="8.85546875" style="179"/>
    <col min="6913" max="6913" width="9.5703125" style="179" customWidth="1"/>
    <col min="6914" max="6914" width="13.28515625" style="179" customWidth="1"/>
    <col min="6915" max="6916" width="13.7109375" style="179" customWidth="1"/>
    <col min="6917" max="6917" width="13.5703125" style="179" customWidth="1"/>
    <col min="6918" max="6919" width="13.85546875" style="179" customWidth="1"/>
    <col min="6920" max="6920" width="16.42578125" style="179" customWidth="1"/>
    <col min="6921" max="6921" width="15.5703125" style="179" customWidth="1"/>
    <col min="6922" max="6922" width="17.85546875" style="179" customWidth="1"/>
    <col min="6923" max="6923" width="16" style="179" customWidth="1"/>
    <col min="6924" max="6925" width="13.28515625" style="179" customWidth="1"/>
    <col min="6926" max="6926" width="10.42578125" style="179" customWidth="1"/>
    <col min="6927" max="7168" width="8.85546875" style="179"/>
    <col min="7169" max="7169" width="9.5703125" style="179" customWidth="1"/>
    <col min="7170" max="7170" width="13.28515625" style="179" customWidth="1"/>
    <col min="7171" max="7172" width="13.7109375" style="179" customWidth="1"/>
    <col min="7173" max="7173" width="13.5703125" style="179" customWidth="1"/>
    <col min="7174" max="7175" width="13.85546875" style="179" customWidth="1"/>
    <col min="7176" max="7176" width="16.42578125" style="179" customWidth="1"/>
    <col min="7177" max="7177" width="15.5703125" style="179" customWidth="1"/>
    <col min="7178" max="7178" width="17.85546875" style="179" customWidth="1"/>
    <col min="7179" max="7179" width="16" style="179" customWidth="1"/>
    <col min="7180" max="7181" width="13.28515625" style="179" customWidth="1"/>
    <col min="7182" max="7182" width="10.42578125" style="179" customWidth="1"/>
    <col min="7183" max="7424" width="8.85546875" style="179"/>
    <col min="7425" max="7425" width="9.5703125" style="179" customWidth="1"/>
    <col min="7426" max="7426" width="13.28515625" style="179" customWidth="1"/>
    <col min="7427" max="7428" width="13.7109375" style="179" customWidth="1"/>
    <col min="7429" max="7429" width="13.5703125" style="179" customWidth="1"/>
    <col min="7430" max="7431" width="13.85546875" style="179" customWidth="1"/>
    <col min="7432" max="7432" width="16.42578125" style="179" customWidth="1"/>
    <col min="7433" max="7433" width="15.5703125" style="179" customWidth="1"/>
    <col min="7434" max="7434" width="17.85546875" style="179" customWidth="1"/>
    <col min="7435" max="7435" width="16" style="179" customWidth="1"/>
    <col min="7436" max="7437" width="13.28515625" style="179" customWidth="1"/>
    <col min="7438" max="7438" width="10.42578125" style="179" customWidth="1"/>
    <col min="7439" max="7680" width="8.85546875" style="179"/>
    <col min="7681" max="7681" width="9.5703125" style="179" customWidth="1"/>
    <col min="7682" max="7682" width="13.28515625" style="179" customWidth="1"/>
    <col min="7683" max="7684" width="13.7109375" style="179" customWidth="1"/>
    <col min="7685" max="7685" width="13.5703125" style="179" customWidth="1"/>
    <col min="7686" max="7687" width="13.85546875" style="179" customWidth="1"/>
    <col min="7688" max="7688" width="16.42578125" style="179" customWidth="1"/>
    <col min="7689" max="7689" width="15.5703125" style="179" customWidth="1"/>
    <col min="7690" max="7690" width="17.85546875" style="179" customWidth="1"/>
    <col min="7691" max="7691" width="16" style="179" customWidth="1"/>
    <col min="7692" max="7693" width="13.28515625" style="179" customWidth="1"/>
    <col min="7694" max="7694" width="10.42578125" style="179" customWidth="1"/>
    <col min="7695" max="7936" width="8.85546875" style="179"/>
    <col min="7937" max="7937" width="9.5703125" style="179" customWidth="1"/>
    <col min="7938" max="7938" width="13.28515625" style="179" customWidth="1"/>
    <col min="7939" max="7940" width="13.7109375" style="179" customWidth="1"/>
    <col min="7941" max="7941" width="13.5703125" style="179" customWidth="1"/>
    <col min="7942" max="7943" width="13.85546875" style="179" customWidth="1"/>
    <col min="7944" max="7944" width="16.42578125" style="179" customWidth="1"/>
    <col min="7945" max="7945" width="15.5703125" style="179" customWidth="1"/>
    <col min="7946" max="7946" width="17.85546875" style="179" customWidth="1"/>
    <col min="7947" max="7947" width="16" style="179" customWidth="1"/>
    <col min="7948" max="7949" width="13.28515625" style="179" customWidth="1"/>
    <col min="7950" max="7950" width="10.42578125" style="179" customWidth="1"/>
    <col min="7951" max="8192" width="8.85546875" style="179"/>
    <col min="8193" max="8193" width="9.5703125" style="179" customWidth="1"/>
    <col min="8194" max="8194" width="13.28515625" style="179" customWidth="1"/>
    <col min="8195" max="8196" width="13.7109375" style="179" customWidth="1"/>
    <col min="8197" max="8197" width="13.5703125" style="179" customWidth="1"/>
    <col min="8198" max="8199" width="13.85546875" style="179" customWidth="1"/>
    <col min="8200" max="8200" width="16.42578125" style="179" customWidth="1"/>
    <col min="8201" max="8201" width="15.5703125" style="179" customWidth="1"/>
    <col min="8202" max="8202" width="17.85546875" style="179" customWidth="1"/>
    <col min="8203" max="8203" width="16" style="179" customWidth="1"/>
    <col min="8204" max="8205" width="13.28515625" style="179" customWidth="1"/>
    <col min="8206" max="8206" width="10.42578125" style="179" customWidth="1"/>
    <col min="8207" max="8448" width="8.85546875" style="179"/>
    <col min="8449" max="8449" width="9.5703125" style="179" customWidth="1"/>
    <col min="8450" max="8450" width="13.28515625" style="179" customWidth="1"/>
    <col min="8451" max="8452" width="13.7109375" style="179" customWidth="1"/>
    <col min="8453" max="8453" width="13.5703125" style="179" customWidth="1"/>
    <col min="8454" max="8455" width="13.85546875" style="179" customWidth="1"/>
    <col min="8456" max="8456" width="16.42578125" style="179" customWidth="1"/>
    <col min="8457" max="8457" width="15.5703125" style="179" customWidth="1"/>
    <col min="8458" max="8458" width="17.85546875" style="179" customWidth="1"/>
    <col min="8459" max="8459" width="16" style="179" customWidth="1"/>
    <col min="8460" max="8461" width="13.28515625" style="179" customWidth="1"/>
    <col min="8462" max="8462" width="10.42578125" style="179" customWidth="1"/>
    <col min="8463" max="8704" width="8.85546875" style="179"/>
    <col min="8705" max="8705" width="9.5703125" style="179" customWidth="1"/>
    <col min="8706" max="8706" width="13.28515625" style="179" customWidth="1"/>
    <col min="8707" max="8708" width="13.7109375" style="179" customWidth="1"/>
    <col min="8709" max="8709" width="13.5703125" style="179" customWidth="1"/>
    <col min="8710" max="8711" width="13.85546875" style="179" customWidth="1"/>
    <col min="8712" max="8712" width="16.42578125" style="179" customWidth="1"/>
    <col min="8713" max="8713" width="15.5703125" style="179" customWidth="1"/>
    <col min="8714" max="8714" width="17.85546875" style="179" customWidth="1"/>
    <col min="8715" max="8715" width="16" style="179" customWidth="1"/>
    <col min="8716" max="8717" width="13.28515625" style="179" customWidth="1"/>
    <col min="8718" max="8718" width="10.42578125" style="179" customWidth="1"/>
    <col min="8719" max="8960" width="8.85546875" style="179"/>
    <col min="8961" max="8961" width="9.5703125" style="179" customWidth="1"/>
    <col min="8962" max="8962" width="13.28515625" style="179" customWidth="1"/>
    <col min="8963" max="8964" width="13.7109375" style="179" customWidth="1"/>
    <col min="8965" max="8965" width="13.5703125" style="179" customWidth="1"/>
    <col min="8966" max="8967" width="13.85546875" style="179" customWidth="1"/>
    <col min="8968" max="8968" width="16.42578125" style="179" customWidth="1"/>
    <col min="8969" max="8969" width="15.5703125" style="179" customWidth="1"/>
    <col min="8970" max="8970" width="17.85546875" style="179" customWidth="1"/>
    <col min="8971" max="8971" width="16" style="179" customWidth="1"/>
    <col min="8972" max="8973" width="13.28515625" style="179" customWidth="1"/>
    <col min="8974" max="8974" width="10.42578125" style="179" customWidth="1"/>
    <col min="8975" max="9216" width="8.85546875" style="179"/>
    <col min="9217" max="9217" width="9.5703125" style="179" customWidth="1"/>
    <col min="9218" max="9218" width="13.28515625" style="179" customWidth="1"/>
    <col min="9219" max="9220" width="13.7109375" style="179" customWidth="1"/>
    <col min="9221" max="9221" width="13.5703125" style="179" customWidth="1"/>
    <col min="9222" max="9223" width="13.85546875" style="179" customWidth="1"/>
    <col min="9224" max="9224" width="16.42578125" style="179" customWidth="1"/>
    <col min="9225" max="9225" width="15.5703125" style="179" customWidth="1"/>
    <col min="9226" max="9226" width="17.85546875" style="179" customWidth="1"/>
    <col min="9227" max="9227" width="16" style="179" customWidth="1"/>
    <col min="9228" max="9229" width="13.28515625" style="179" customWidth="1"/>
    <col min="9230" max="9230" width="10.42578125" style="179" customWidth="1"/>
    <col min="9231" max="9472" width="8.85546875" style="179"/>
    <col min="9473" max="9473" width="9.5703125" style="179" customWidth="1"/>
    <col min="9474" max="9474" width="13.28515625" style="179" customWidth="1"/>
    <col min="9475" max="9476" width="13.7109375" style="179" customWidth="1"/>
    <col min="9477" max="9477" width="13.5703125" style="179" customWidth="1"/>
    <col min="9478" max="9479" width="13.85546875" style="179" customWidth="1"/>
    <col min="9480" max="9480" width="16.42578125" style="179" customWidth="1"/>
    <col min="9481" max="9481" width="15.5703125" style="179" customWidth="1"/>
    <col min="9482" max="9482" width="17.85546875" style="179" customWidth="1"/>
    <col min="9483" max="9483" width="16" style="179" customWidth="1"/>
    <col min="9484" max="9485" width="13.28515625" style="179" customWidth="1"/>
    <col min="9486" max="9486" width="10.42578125" style="179" customWidth="1"/>
    <col min="9487" max="9728" width="8.85546875" style="179"/>
    <col min="9729" max="9729" width="9.5703125" style="179" customWidth="1"/>
    <col min="9730" max="9730" width="13.28515625" style="179" customWidth="1"/>
    <col min="9731" max="9732" width="13.7109375" style="179" customWidth="1"/>
    <col min="9733" max="9733" width="13.5703125" style="179" customWidth="1"/>
    <col min="9734" max="9735" width="13.85546875" style="179" customWidth="1"/>
    <col min="9736" max="9736" width="16.42578125" style="179" customWidth="1"/>
    <col min="9737" max="9737" width="15.5703125" style="179" customWidth="1"/>
    <col min="9738" max="9738" width="17.85546875" style="179" customWidth="1"/>
    <col min="9739" max="9739" width="16" style="179" customWidth="1"/>
    <col min="9740" max="9741" width="13.28515625" style="179" customWidth="1"/>
    <col min="9742" max="9742" width="10.42578125" style="179" customWidth="1"/>
    <col min="9743" max="9984" width="8.85546875" style="179"/>
    <col min="9985" max="9985" width="9.5703125" style="179" customWidth="1"/>
    <col min="9986" max="9986" width="13.28515625" style="179" customWidth="1"/>
    <col min="9987" max="9988" width="13.7109375" style="179" customWidth="1"/>
    <col min="9989" max="9989" width="13.5703125" style="179" customWidth="1"/>
    <col min="9990" max="9991" width="13.85546875" style="179" customWidth="1"/>
    <col min="9992" max="9992" width="16.42578125" style="179" customWidth="1"/>
    <col min="9993" max="9993" width="15.5703125" style="179" customWidth="1"/>
    <col min="9994" max="9994" width="17.85546875" style="179" customWidth="1"/>
    <col min="9995" max="9995" width="16" style="179" customWidth="1"/>
    <col min="9996" max="9997" width="13.28515625" style="179" customWidth="1"/>
    <col min="9998" max="9998" width="10.42578125" style="179" customWidth="1"/>
    <col min="9999" max="10240" width="8.85546875" style="179"/>
    <col min="10241" max="10241" width="9.5703125" style="179" customWidth="1"/>
    <col min="10242" max="10242" width="13.28515625" style="179" customWidth="1"/>
    <col min="10243" max="10244" width="13.7109375" style="179" customWidth="1"/>
    <col min="10245" max="10245" width="13.5703125" style="179" customWidth="1"/>
    <col min="10246" max="10247" width="13.85546875" style="179" customWidth="1"/>
    <col min="10248" max="10248" width="16.42578125" style="179" customWidth="1"/>
    <col min="10249" max="10249" width="15.5703125" style="179" customWidth="1"/>
    <col min="10250" max="10250" width="17.85546875" style="179" customWidth="1"/>
    <col min="10251" max="10251" width="16" style="179" customWidth="1"/>
    <col min="10252" max="10253" width="13.28515625" style="179" customWidth="1"/>
    <col min="10254" max="10254" width="10.42578125" style="179" customWidth="1"/>
    <col min="10255" max="10496" width="8.85546875" style="179"/>
    <col min="10497" max="10497" width="9.5703125" style="179" customWidth="1"/>
    <col min="10498" max="10498" width="13.28515625" style="179" customWidth="1"/>
    <col min="10499" max="10500" width="13.7109375" style="179" customWidth="1"/>
    <col min="10501" max="10501" width="13.5703125" style="179" customWidth="1"/>
    <col min="10502" max="10503" width="13.85546875" style="179" customWidth="1"/>
    <col min="10504" max="10504" width="16.42578125" style="179" customWidth="1"/>
    <col min="10505" max="10505" width="15.5703125" style="179" customWidth="1"/>
    <col min="10506" max="10506" width="17.85546875" style="179" customWidth="1"/>
    <col min="10507" max="10507" width="16" style="179" customWidth="1"/>
    <col min="10508" max="10509" width="13.28515625" style="179" customWidth="1"/>
    <col min="10510" max="10510" width="10.42578125" style="179" customWidth="1"/>
    <col min="10511" max="10752" width="8.85546875" style="179"/>
    <col min="10753" max="10753" width="9.5703125" style="179" customWidth="1"/>
    <col min="10754" max="10754" width="13.28515625" style="179" customWidth="1"/>
    <col min="10755" max="10756" width="13.7109375" style="179" customWidth="1"/>
    <col min="10757" max="10757" width="13.5703125" style="179" customWidth="1"/>
    <col min="10758" max="10759" width="13.85546875" style="179" customWidth="1"/>
    <col min="10760" max="10760" width="16.42578125" style="179" customWidth="1"/>
    <col min="10761" max="10761" width="15.5703125" style="179" customWidth="1"/>
    <col min="10762" max="10762" width="17.85546875" style="179" customWidth="1"/>
    <col min="10763" max="10763" width="16" style="179" customWidth="1"/>
    <col min="10764" max="10765" width="13.28515625" style="179" customWidth="1"/>
    <col min="10766" max="10766" width="10.42578125" style="179" customWidth="1"/>
    <col min="10767" max="11008" width="8.85546875" style="179"/>
    <col min="11009" max="11009" width="9.5703125" style="179" customWidth="1"/>
    <col min="11010" max="11010" width="13.28515625" style="179" customWidth="1"/>
    <col min="11011" max="11012" width="13.7109375" style="179" customWidth="1"/>
    <col min="11013" max="11013" width="13.5703125" style="179" customWidth="1"/>
    <col min="11014" max="11015" width="13.85546875" style="179" customWidth="1"/>
    <col min="11016" max="11016" width="16.42578125" style="179" customWidth="1"/>
    <col min="11017" max="11017" width="15.5703125" style="179" customWidth="1"/>
    <col min="11018" max="11018" width="17.85546875" style="179" customWidth="1"/>
    <col min="11019" max="11019" width="16" style="179" customWidth="1"/>
    <col min="11020" max="11021" width="13.28515625" style="179" customWidth="1"/>
    <col min="11022" max="11022" width="10.42578125" style="179" customWidth="1"/>
    <col min="11023" max="11264" width="8.85546875" style="179"/>
    <col min="11265" max="11265" width="9.5703125" style="179" customWidth="1"/>
    <col min="11266" max="11266" width="13.28515625" style="179" customWidth="1"/>
    <col min="11267" max="11268" width="13.7109375" style="179" customWidth="1"/>
    <col min="11269" max="11269" width="13.5703125" style="179" customWidth="1"/>
    <col min="11270" max="11271" width="13.85546875" style="179" customWidth="1"/>
    <col min="11272" max="11272" width="16.42578125" style="179" customWidth="1"/>
    <col min="11273" max="11273" width="15.5703125" style="179" customWidth="1"/>
    <col min="11274" max="11274" width="17.85546875" style="179" customWidth="1"/>
    <col min="11275" max="11275" width="16" style="179" customWidth="1"/>
    <col min="11276" max="11277" width="13.28515625" style="179" customWidth="1"/>
    <col min="11278" max="11278" width="10.42578125" style="179" customWidth="1"/>
    <col min="11279" max="11520" width="8.85546875" style="179"/>
    <col min="11521" max="11521" width="9.5703125" style="179" customWidth="1"/>
    <col min="11522" max="11522" width="13.28515625" style="179" customWidth="1"/>
    <col min="11523" max="11524" width="13.7109375" style="179" customWidth="1"/>
    <col min="11525" max="11525" width="13.5703125" style="179" customWidth="1"/>
    <col min="11526" max="11527" width="13.85546875" style="179" customWidth="1"/>
    <col min="11528" max="11528" width="16.42578125" style="179" customWidth="1"/>
    <col min="11529" max="11529" width="15.5703125" style="179" customWidth="1"/>
    <col min="11530" max="11530" width="17.85546875" style="179" customWidth="1"/>
    <col min="11531" max="11531" width="16" style="179" customWidth="1"/>
    <col min="11532" max="11533" width="13.28515625" style="179" customWidth="1"/>
    <col min="11534" max="11534" width="10.42578125" style="179" customWidth="1"/>
    <col min="11535" max="11776" width="8.85546875" style="179"/>
    <col min="11777" max="11777" width="9.5703125" style="179" customWidth="1"/>
    <col min="11778" max="11778" width="13.28515625" style="179" customWidth="1"/>
    <col min="11779" max="11780" width="13.7109375" style="179" customWidth="1"/>
    <col min="11781" max="11781" width="13.5703125" style="179" customWidth="1"/>
    <col min="11782" max="11783" width="13.85546875" style="179" customWidth="1"/>
    <col min="11784" max="11784" width="16.42578125" style="179" customWidth="1"/>
    <col min="11785" max="11785" width="15.5703125" style="179" customWidth="1"/>
    <col min="11786" max="11786" width="17.85546875" style="179" customWidth="1"/>
    <col min="11787" max="11787" width="16" style="179" customWidth="1"/>
    <col min="11788" max="11789" width="13.28515625" style="179" customWidth="1"/>
    <col min="11790" max="11790" width="10.42578125" style="179" customWidth="1"/>
    <col min="11791" max="12032" width="8.85546875" style="179"/>
    <col min="12033" max="12033" width="9.5703125" style="179" customWidth="1"/>
    <col min="12034" max="12034" width="13.28515625" style="179" customWidth="1"/>
    <col min="12035" max="12036" width="13.7109375" style="179" customWidth="1"/>
    <col min="12037" max="12037" width="13.5703125" style="179" customWidth="1"/>
    <col min="12038" max="12039" width="13.85546875" style="179" customWidth="1"/>
    <col min="12040" max="12040" width="16.42578125" style="179" customWidth="1"/>
    <col min="12041" max="12041" width="15.5703125" style="179" customWidth="1"/>
    <col min="12042" max="12042" width="17.85546875" style="179" customWidth="1"/>
    <col min="12043" max="12043" width="16" style="179" customWidth="1"/>
    <col min="12044" max="12045" width="13.28515625" style="179" customWidth="1"/>
    <col min="12046" max="12046" width="10.42578125" style="179" customWidth="1"/>
    <col min="12047" max="12288" width="8.85546875" style="179"/>
    <col min="12289" max="12289" width="9.5703125" style="179" customWidth="1"/>
    <col min="12290" max="12290" width="13.28515625" style="179" customWidth="1"/>
    <col min="12291" max="12292" width="13.7109375" style="179" customWidth="1"/>
    <col min="12293" max="12293" width="13.5703125" style="179" customWidth="1"/>
    <col min="12294" max="12295" width="13.85546875" style="179" customWidth="1"/>
    <col min="12296" max="12296" width="16.42578125" style="179" customWidth="1"/>
    <col min="12297" max="12297" width="15.5703125" style="179" customWidth="1"/>
    <col min="12298" max="12298" width="17.85546875" style="179" customWidth="1"/>
    <col min="12299" max="12299" width="16" style="179" customWidth="1"/>
    <col min="12300" max="12301" width="13.28515625" style="179" customWidth="1"/>
    <col min="12302" max="12302" width="10.42578125" style="179" customWidth="1"/>
    <col min="12303" max="12544" width="8.85546875" style="179"/>
    <col min="12545" max="12545" width="9.5703125" style="179" customWidth="1"/>
    <col min="12546" max="12546" width="13.28515625" style="179" customWidth="1"/>
    <col min="12547" max="12548" width="13.7109375" style="179" customWidth="1"/>
    <col min="12549" max="12549" width="13.5703125" style="179" customWidth="1"/>
    <col min="12550" max="12551" width="13.85546875" style="179" customWidth="1"/>
    <col min="12552" max="12552" width="16.42578125" style="179" customWidth="1"/>
    <col min="12553" max="12553" width="15.5703125" style="179" customWidth="1"/>
    <col min="12554" max="12554" width="17.85546875" style="179" customWidth="1"/>
    <col min="12555" max="12555" width="16" style="179" customWidth="1"/>
    <col min="12556" max="12557" width="13.28515625" style="179" customWidth="1"/>
    <col min="12558" max="12558" width="10.42578125" style="179" customWidth="1"/>
    <col min="12559" max="12800" width="8.85546875" style="179"/>
    <col min="12801" max="12801" width="9.5703125" style="179" customWidth="1"/>
    <col min="12802" max="12802" width="13.28515625" style="179" customWidth="1"/>
    <col min="12803" max="12804" width="13.7109375" style="179" customWidth="1"/>
    <col min="12805" max="12805" width="13.5703125" style="179" customWidth="1"/>
    <col min="12806" max="12807" width="13.85546875" style="179" customWidth="1"/>
    <col min="12808" max="12808" width="16.42578125" style="179" customWidth="1"/>
    <col min="12809" max="12809" width="15.5703125" style="179" customWidth="1"/>
    <col min="12810" max="12810" width="17.85546875" style="179" customWidth="1"/>
    <col min="12811" max="12811" width="16" style="179" customWidth="1"/>
    <col min="12812" max="12813" width="13.28515625" style="179" customWidth="1"/>
    <col min="12814" max="12814" width="10.42578125" style="179" customWidth="1"/>
    <col min="12815" max="13056" width="8.85546875" style="179"/>
    <col min="13057" max="13057" width="9.5703125" style="179" customWidth="1"/>
    <col min="13058" max="13058" width="13.28515625" style="179" customWidth="1"/>
    <col min="13059" max="13060" width="13.7109375" style="179" customWidth="1"/>
    <col min="13061" max="13061" width="13.5703125" style="179" customWidth="1"/>
    <col min="13062" max="13063" width="13.85546875" style="179" customWidth="1"/>
    <col min="13064" max="13064" width="16.42578125" style="179" customWidth="1"/>
    <col min="13065" max="13065" width="15.5703125" style="179" customWidth="1"/>
    <col min="13066" max="13066" width="17.85546875" style="179" customWidth="1"/>
    <col min="13067" max="13067" width="16" style="179" customWidth="1"/>
    <col min="13068" max="13069" width="13.28515625" style="179" customWidth="1"/>
    <col min="13070" max="13070" width="10.42578125" style="179" customWidth="1"/>
    <col min="13071" max="13312" width="8.85546875" style="179"/>
    <col min="13313" max="13313" width="9.5703125" style="179" customWidth="1"/>
    <col min="13314" max="13314" width="13.28515625" style="179" customWidth="1"/>
    <col min="13315" max="13316" width="13.7109375" style="179" customWidth="1"/>
    <col min="13317" max="13317" width="13.5703125" style="179" customWidth="1"/>
    <col min="13318" max="13319" width="13.85546875" style="179" customWidth="1"/>
    <col min="13320" max="13320" width="16.42578125" style="179" customWidth="1"/>
    <col min="13321" max="13321" width="15.5703125" style="179" customWidth="1"/>
    <col min="13322" max="13322" width="17.85546875" style="179" customWidth="1"/>
    <col min="13323" max="13323" width="16" style="179" customWidth="1"/>
    <col min="13324" max="13325" width="13.28515625" style="179" customWidth="1"/>
    <col min="13326" max="13326" width="10.42578125" style="179" customWidth="1"/>
    <col min="13327" max="13568" width="8.85546875" style="179"/>
    <col min="13569" max="13569" width="9.5703125" style="179" customWidth="1"/>
    <col min="13570" max="13570" width="13.28515625" style="179" customWidth="1"/>
    <col min="13571" max="13572" width="13.7109375" style="179" customWidth="1"/>
    <col min="13573" max="13573" width="13.5703125" style="179" customWidth="1"/>
    <col min="13574" max="13575" width="13.85546875" style="179" customWidth="1"/>
    <col min="13576" max="13576" width="16.42578125" style="179" customWidth="1"/>
    <col min="13577" max="13577" width="15.5703125" style="179" customWidth="1"/>
    <col min="13578" max="13578" width="17.85546875" style="179" customWidth="1"/>
    <col min="13579" max="13579" width="16" style="179" customWidth="1"/>
    <col min="13580" max="13581" width="13.28515625" style="179" customWidth="1"/>
    <col min="13582" max="13582" width="10.42578125" style="179" customWidth="1"/>
    <col min="13583" max="13824" width="8.85546875" style="179"/>
    <col min="13825" max="13825" width="9.5703125" style="179" customWidth="1"/>
    <col min="13826" max="13826" width="13.28515625" style="179" customWidth="1"/>
    <col min="13827" max="13828" width="13.7109375" style="179" customWidth="1"/>
    <col min="13829" max="13829" width="13.5703125" style="179" customWidth="1"/>
    <col min="13830" max="13831" width="13.85546875" style="179" customWidth="1"/>
    <col min="13832" max="13832" width="16.42578125" style="179" customWidth="1"/>
    <col min="13833" max="13833" width="15.5703125" style="179" customWidth="1"/>
    <col min="13834" max="13834" width="17.85546875" style="179" customWidth="1"/>
    <col min="13835" max="13835" width="16" style="179" customWidth="1"/>
    <col min="13836" max="13837" width="13.28515625" style="179" customWidth="1"/>
    <col min="13838" max="13838" width="10.42578125" style="179" customWidth="1"/>
    <col min="13839" max="14080" width="8.85546875" style="179"/>
    <col min="14081" max="14081" width="9.5703125" style="179" customWidth="1"/>
    <col min="14082" max="14082" width="13.28515625" style="179" customWidth="1"/>
    <col min="14083" max="14084" width="13.7109375" style="179" customWidth="1"/>
    <col min="14085" max="14085" width="13.5703125" style="179" customWidth="1"/>
    <col min="14086" max="14087" width="13.85546875" style="179" customWidth="1"/>
    <col min="14088" max="14088" width="16.42578125" style="179" customWidth="1"/>
    <col min="14089" max="14089" width="15.5703125" style="179" customWidth="1"/>
    <col min="14090" max="14090" width="17.85546875" style="179" customWidth="1"/>
    <col min="14091" max="14091" width="16" style="179" customWidth="1"/>
    <col min="14092" max="14093" width="13.28515625" style="179" customWidth="1"/>
    <col min="14094" max="14094" width="10.42578125" style="179" customWidth="1"/>
    <col min="14095" max="14336" width="8.85546875" style="179"/>
    <col min="14337" max="14337" width="9.5703125" style="179" customWidth="1"/>
    <col min="14338" max="14338" width="13.28515625" style="179" customWidth="1"/>
    <col min="14339" max="14340" width="13.7109375" style="179" customWidth="1"/>
    <col min="14341" max="14341" width="13.5703125" style="179" customWidth="1"/>
    <col min="14342" max="14343" width="13.85546875" style="179" customWidth="1"/>
    <col min="14344" max="14344" width="16.42578125" style="179" customWidth="1"/>
    <col min="14345" max="14345" width="15.5703125" style="179" customWidth="1"/>
    <col min="14346" max="14346" width="17.85546875" style="179" customWidth="1"/>
    <col min="14347" max="14347" width="16" style="179" customWidth="1"/>
    <col min="14348" max="14349" width="13.28515625" style="179" customWidth="1"/>
    <col min="14350" max="14350" width="10.42578125" style="179" customWidth="1"/>
    <col min="14351" max="14592" width="8.85546875" style="179"/>
    <col min="14593" max="14593" width="9.5703125" style="179" customWidth="1"/>
    <col min="14594" max="14594" width="13.28515625" style="179" customWidth="1"/>
    <col min="14595" max="14596" width="13.7109375" style="179" customWidth="1"/>
    <col min="14597" max="14597" width="13.5703125" style="179" customWidth="1"/>
    <col min="14598" max="14599" width="13.85546875" style="179" customWidth="1"/>
    <col min="14600" max="14600" width="16.42578125" style="179" customWidth="1"/>
    <col min="14601" max="14601" width="15.5703125" style="179" customWidth="1"/>
    <col min="14602" max="14602" width="17.85546875" style="179" customWidth="1"/>
    <col min="14603" max="14603" width="16" style="179" customWidth="1"/>
    <col min="14604" max="14605" width="13.28515625" style="179" customWidth="1"/>
    <col min="14606" max="14606" width="10.42578125" style="179" customWidth="1"/>
    <col min="14607" max="14848" width="8.85546875" style="179"/>
    <col min="14849" max="14849" width="9.5703125" style="179" customWidth="1"/>
    <col min="14850" max="14850" width="13.28515625" style="179" customWidth="1"/>
    <col min="14851" max="14852" width="13.7109375" style="179" customWidth="1"/>
    <col min="14853" max="14853" width="13.5703125" style="179" customWidth="1"/>
    <col min="14854" max="14855" width="13.85546875" style="179" customWidth="1"/>
    <col min="14856" max="14856" width="16.42578125" style="179" customWidth="1"/>
    <col min="14857" max="14857" width="15.5703125" style="179" customWidth="1"/>
    <col min="14858" max="14858" width="17.85546875" style="179" customWidth="1"/>
    <col min="14859" max="14859" width="16" style="179" customWidth="1"/>
    <col min="14860" max="14861" width="13.28515625" style="179" customWidth="1"/>
    <col min="14862" max="14862" width="10.42578125" style="179" customWidth="1"/>
    <col min="14863" max="15104" width="8.85546875" style="179"/>
    <col min="15105" max="15105" width="9.5703125" style="179" customWidth="1"/>
    <col min="15106" max="15106" width="13.28515625" style="179" customWidth="1"/>
    <col min="15107" max="15108" width="13.7109375" style="179" customWidth="1"/>
    <col min="15109" max="15109" width="13.5703125" style="179" customWidth="1"/>
    <col min="15110" max="15111" width="13.85546875" style="179" customWidth="1"/>
    <col min="15112" max="15112" width="16.42578125" style="179" customWidth="1"/>
    <col min="15113" max="15113" width="15.5703125" style="179" customWidth="1"/>
    <col min="15114" max="15114" width="17.85546875" style="179" customWidth="1"/>
    <col min="15115" max="15115" width="16" style="179" customWidth="1"/>
    <col min="15116" max="15117" width="13.28515625" style="179" customWidth="1"/>
    <col min="15118" max="15118" width="10.42578125" style="179" customWidth="1"/>
    <col min="15119" max="15360" width="8.85546875" style="179"/>
    <col min="15361" max="15361" width="9.5703125" style="179" customWidth="1"/>
    <col min="15362" max="15362" width="13.28515625" style="179" customWidth="1"/>
    <col min="15363" max="15364" width="13.7109375" style="179" customWidth="1"/>
    <col min="15365" max="15365" width="13.5703125" style="179" customWidth="1"/>
    <col min="15366" max="15367" width="13.85546875" style="179" customWidth="1"/>
    <col min="15368" max="15368" width="16.42578125" style="179" customWidth="1"/>
    <col min="15369" max="15369" width="15.5703125" style="179" customWidth="1"/>
    <col min="15370" max="15370" width="17.85546875" style="179" customWidth="1"/>
    <col min="15371" max="15371" width="16" style="179" customWidth="1"/>
    <col min="15372" max="15373" width="13.28515625" style="179" customWidth="1"/>
    <col min="15374" max="15374" width="10.42578125" style="179" customWidth="1"/>
    <col min="15375" max="15616" width="8.85546875" style="179"/>
    <col min="15617" max="15617" width="9.5703125" style="179" customWidth="1"/>
    <col min="15618" max="15618" width="13.28515625" style="179" customWidth="1"/>
    <col min="15619" max="15620" width="13.7109375" style="179" customWidth="1"/>
    <col min="15621" max="15621" width="13.5703125" style="179" customWidth="1"/>
    <col min="15622" max="15623" width="13.85546875" style="179" customWidth="1"/>
    <col min="15624" max="15624" width="16.42578125" style="179" customWidth="1"/>
    <col min="15625" max="15625" width="15.5703125" style="179" customWidth="1"/>
    <col min="15626" max="15626" width="17.85546875" style="179" customWidth="1"/>
    <col min="15627" max="15627" width="16" style="179" customWidth="1"/>
    <col min="15628" max="15629" width="13.28515625" style="179" customWidth="1"/>
    <col min="15630" max="15630" width="10.42578125" style="179" customWidth="1"/>
    <col min="15631" max="15872" width="8.85546875" style="179"/>
    <col min="15873" max="15873" width="9.5703125" style="179" customWidth="1"/>
    <col min="15874" max="15874" width="13.28515625" style="179" customWidth="1"/>
    <col min="15875" max="15876" width="13.7109375" style="179" customWidth="1"/>
    <col min="15877" max="15877" width="13.5703125" style="179" customWidth="1"/>
    <col min="15878" max="15879" width="13.85546875" style="179" customWidth="1"/>
    <col min="15880" max="15880" width="16.42578125" style="179" customWidth="1"/>
    <col min="15881" max="15881" width="15.5703125" style="179" customWidth="1"/>
    <col min="15882" max="15882" width="17.85546875" style="179" customWidth="1"/>
    <col min="15883" max="15883" width="16" style="179" customWidth="1"/>
    <col min="15884" max="15885" width="13.28515625" style="179" customWidth="1"/>
    <col min="15886" max="15886" width="10.42578125" style="179" customWidth="1"/>
    <col min="15887" max="16128" width="8.85546875" style="179"/>
    <col min="16129" max="16129" width="9.5703125" style="179" customWidth="1"/>
    <col min="16130" max="16130" width="13.28515625" style="179" customWidth="1"/>
    <col min="16131" max="16132" width="13.7109375" style="179" customWidth="1"/>
    <col min="16133" max="16133" width="13.5703125" style="179" customWidth="1"/>
    <col min="16134" max="16135" width="13.85546875" style="179" customWidth="1"/>
    <col min="16136" max="16136" width="16.42578125" style="179" customWidth="1"/>
    <col min="16137" max="16137" width="15.5703125" style="179" customWidth="1"/>
    <col min="16138" max="16138" width="17.85546875" style="179" customWidth="1"/>
    <col min="16139" max="16139" width="16" style="179" customWidth="1"/>
    <col min="16140" max="16141" width="13.28515625" style="179" customWidth="1"/>
    <col min="16142" max="16142" width="10.42578125" style="179" customWidth="1"/>
    <col min="16143" max="16384" width="8.85546875" style="179"/>
  </cols>
  <sheetData>
    <row r="1" spans="1:13" ht="18.600000000000001" customHeight="1">
      <c r="A1" s="317" t="s">
        <v>0</v>
      </c>
      <c r="B1" s="317"/>
      <c r="C1" s="317"/>
      <c r="D1" s="317"/>
      <c r="E1" s="317"/>
      <c r="F1" s="317"/>
      <c r="G1" s="317"/>
      <c r="H1" s="317"/>
      <c r="I1" s="317"/>
      <c r="J1" s="317"/>
      <c r="K1" s="147"/>
      <c r="L1" s="147"/>
      <c r="M1" s="123"/>
    </row>
    <row r="2" spans="1:13" ht="16.899999999999999" customHeight="1">
      <c r="A2" s="317" t="s">
        <v>1</v>
      </c>
      <c r="B2" s="317"/>
      <c r="C2" s="317"/>
      <c r="D2" s="317"/>
      <c r="E2" s="317"/>
      <c r="F2" s="317"/>
      <c r="G2" s="317"/>
      <c r="H2" s="317"/>
      <c r="I2" s="317"/>
      <c r="J2" s="317"/>
      <c r="K2" s="147"/>
      <c r="L2" s="147"/>
      <c r="M2" s="123"/>
    </row>
    <row r="3" spans="1:13" s="306" customFormat="1" ht="15.6" customHeight="1">
      <c r="A3" s="317" t="s">
        <v>2</v>
      </c>
      <c r="B3" s="317"/>
      <c r="C3" s="317"/>
      <c r="D3" s="317"/>
      <c r="E3" s="317"/>
      <c r="F3" s="317"/>
      <c r="G3" s="317"/>
      <c r="H3" s="317"/>
      <c r="I3" s="317"/>
      <c r="J3" s="317"/>
      <c r="K3" s="147"/>
    </row>
    <row r="4" spans="1:13" s="306" customFormat="1" ht="17.45" customHeight="1">
      <c r="A4" s="318" t="s">
        <v>3</v>
      </c>
      <c r="B4" s="318"/>
      <c r="C4" s="318"/>
      <c r="D4" s="318"/>
      <c r="E4" s="318"/>
      <c r="F4" s="318"/>
      <c r="G4" s="318"/>
      <c r="H4" s="318"/>
      <c r="I4" s="318"/>
      <c r="J4" s="318"/>
      <c r="K4" s="237"/>
    </row>
    <row r="5" spans="1:13" s="306" customFormat="1" ht="15.75">
      <c r="A5" s="122"/>
      <c r="B5" s="122"/>
      <c r="C5" s="122"/>
      <c r="D5" s="122"/>
      <c r="E5" s="122"/>
      <c r="F5" s="122"/>
      <c r="G5" s="122"/>
      <c r="H5" s="122"/>
      <c r="I5" s="122"/>
      <c r="J5" s="123"/>
      <c r="K5" s="123"/>
    </row>
    <row r="6" spans="1:13" s="306" customFormat="1" ht="15.75">
      <c r="A6" s="122"/>
      <c r="B6" s="122"/>
      <c r="C6" s="122"/>
      <c r="D6" s="122"/>
      <c r="E6" s="122"/>
      <c r="F6" s="122"/>
      <c r="G6" s="122"/>
      <c r="H6" s="122"/>
      <c r="I6" s="122"/>
      <c r="J6" s="123"/>
      <c r="K6" s="123"/>
    </row>
    <row r="7" spans="1:13" s="306" customFormat="1" ht="15.75">
      <c r="A7" s="124" t="s">
        <v>4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</row>
    <row r="8" spans="1:13" ht="15.75">
      <c r="A8" s="125" t="s">
        <v>5</v>
      </c>
      <c r="B8" s="126" t="s">
        <v>6</v>
      </c>
      <c r="C8" s="126" t="s">
        <v>7</v>
      </c>
      <c r="D8" s="126" t="s">
        <v>8</v>
      </c>
      <c r="E8" s="126" t="s">
        <v>9</v>
      </c>
      <c r="F8" s="126" t="s">
        <v>10</v>
      </c>
      <c r="G8" s="126" t="s">
        <v>11</v>
      </c>
      <c r="H8" s="126" t="s">
        <v>12</v>
      </c>
      <c r="I8" s="126" t="s">
        <v>13</v>
      </c>
      <c r="J8" s="126" t="s">
        <v>14</v>
      </c>
      <c r="K8" s="127"/>
    </row>
    <row r="9" spans="1:13" ht="15.75">
      <c r="A9" s="307" t="s">
        <v>15</v>
      </c>
      <c r="B9" s="308">
        <f>'Linha A'!B8</f>
        <v>31</v>
      </c>
      <c r="C9" s="309">
        <f>'Linha A'!G10</f>
        <v>120</v>
      </c>
      <c r="D9" s="308">
        <v>20</v>
      </c>
      <c r="E9" s="309">
        <f t="shared" ref="E9:E16" si="0">C9*D9</f>
        <v>2400</v>
      </c>
      <c r="F9" s="309" t="e">
        <f>'Linha A'!H63</f>
        <v>#DIV/0!</v>
      </c>
      <c r="G9" s="309" t="e">
        <f t="shared" ref="G9:G18" si="1">F9/E9</f>
        <v>#DIV/0!</v>
      </c>
      <c r="H9" s="309" t="e">
        <f t="shared" ref="H9:H16" si="2">C9*201*G9</f>
        <v>#DIV/0!</v>
      </c>
      <c r="I9" s="313" t="e">
        <f t="shared" ref="I9:I16" si="3">H9/$H$18</f>
        <v>#DIV/0!</v>
      </c>
      <c r="J9" s="309" t="e">
        <f t="shared" ref="J9:J16" si="4">H9/B9</f>
        <v>#DIV/0!</v>
      </c>
      <c r="K9" s="127"/>
    </row>
    <row r="10" spans="1:13" ht="15.75">
      <c r="A10" s="307" t="s">
        <v>16</v>
      </c>
      <c r="B10" s="308">
        <f>'Linha B'!B8</f>
        <v>11</v>
      </c>
      <c r="C10" s="309">
        <f>'Linha B'!G11</f>
        <v>118</v>
      </c>
      <c r="D10" s="308">
        <v>20</v>
      </c>
      <c r="E10" s="309">
        <f t="shared" si="0"/>
        <v>2360</v>
      </c>
      <c r="F10" s="309" t="e">
        <f>'Linha B'!H63</f>
        <v>#DIV/0!</v>
      </c>
      <c r="G10" s="309" t="e">
        <f t="shared" si="1"/>
        <v>#DIV/0!</v>
      </c>
      <c r="H10" s="309" t="e">
        <f t="shared" si="2"/>
        <v>#DIV/0!</v>
      </c>
      <c r="I10" s="313" t="e">
        <f t="shared" si="3"/>
        <v>#DIV/0!</v>
      </c>
      <c r="J10" s="309" t="e">
        <f t="shared" si="4"/>
        <v>#DIV/0!</v>
      </c>
      <c r="K10" s="127"/>
    </row>
    <row r="11" spans="1:13" ht="15.75">
      <c r="A11" s="307" t="s">
        <v>17</v>
      </c>
      <c r="B11" s="308">
        <f>'Linha C'!B8</f>
        <v>18</v>
      </c>
      <c r="C11" s="309">
        <f>'Linha C'!G11</f>
        <v>132</v>
      </c>
      <c r="D11" s="308">
        <v>20</v>
      </c>
      <c r="E11" s="309">
        <f t="shared" si="0"/>
        <v>2640</v>
      </c>
      <c r="F11" s="309" t="e">
        <f>'Linha C'!H63</f>
        <v>#DIV/0!</v>
      </c>
      <c r="G11" s="309" t="e">
        <f t="shared" si="1"/>
        <v>#DIV/0!</v>
      </c>
      <c r="H11" s="309" t="e">
        <f t="shared" si="2"/>
        <v>#DIV/0!</v>
      </c>
      <c r="I11" s="313" t="e">
        <f t="shared" si="3"/>
        <v>#DIV/0!</v>
      </c>
      <c r="J11" s="309" t="e">
        <f t="shared" si="4"/>
        <v>#DIV/0!</v>
      </c>
      <c r="K11" s="127"/>
    </row>
    <row r="12" spans="1:13" ht="15.75">
      <c r="A12" s="307" t="s">
        <v>18</v>
      </c>
      <c r="B12" s="308">
        <f>'Linha D'!B8</f>
        <v>28</v>
      </c>
      <c r="C12" s="309">
        <f>'Linha D'!G11</f>
        <v>70</v>
      </c>
      <c r="D12" s="308">
        <v>20</v>
      </c>
      <c r="E12" s="309">
        <f t="shared" si="0"/>
        <v>1400</v>
      </c>
      <c r="F12" s="309" t="e">
        <f>'Linha D'!H63</f>
        <v>#DIV/0!</v>
      </c>
      <c r="G12" s="309" t="e">
        <f t="shared" si="1"/>
        <v>#DIV/0!</v>
      </c>
      <c r="H12" s="309" t="e">
        <f t="shared" si="2"/>
        <v>#DIV/0!</v>
      </c>
      <c r="I12" s="313" t="e">
        <f t="shared" si="3"/>
        <v>#DIV/0!</v>
      </c>
      <c r="J12" s="309" t="e">
        <f t="shared" si="4"/>
        <v>#DIV/0!</v>
      </c>
      <c r="K12" s="127"/>
    </row>
    <row r="13" spans="1:13" ht="15.75">
      <c r="A13" s="307" t="s">
        <v>19</v>
      </c>
      <c r="B13" s="308">
        <f>'Linha E'!B8</f>
        <v>18</v>
      </c>
      <c r="C13" s="309">
        <f>'Linha E'!G11</f>
        <v>165</v>
      </c>
      <c r="D13" s="308">
        <v>20</v>
      </c>
      <c r="E13" s="309">
        <f t="shared" si="0"/>
        <v>3300</v>
      </c>
      <c r="F13" s="309" t="e">
        <f>'Linha E'!H63</f>
        <v>#DIV/0!</v>
      </c>
      <c r="G13" s="309" t="e">
        <f t="shared" si="1"/>
        <v>#DIV/0!</v>
      </c>
      <c r="H13" s="309" t="e">
        <f t="shared" si="2"/>
        <v>#DIV/0!</v>
      </c>
      <c r="I13" s="313" t="e">
        <f t="shared" si="3"/>
        <v>#DIV/0!</v>
      </c>
      <c r="J13" s="309" t="e">
        <f t="shared" si="4"/>
        <v>#DIV/0!</v>
      </c>
      <c r="K13" s="127"/>
    </row>
    <row r="14" spans="1:13" ht="15.75">
      <c r="A14" s="307" t="s">
        <v>20</v>
      </c>
      <c r="B14" s="308">
        <f>'Linha F'!B8</f>
        <v>39</v>
      </c>
      <c r="C14" s="309">
        <f>'Linha F'!G11</f>
        <v>156</v>
      </c>
      <c r="D14" s="308">
        <v>20</v>
      </c>
      <c r="E14" s="309">
        <f t="shared" si="0"/>
        <v>3120</v>
      </c>
      <c r="F14" s="309" t="e">
        <f>'Linha F'!H63</f>
        <v>#DIV/0!</v>
      </c>
      <c r="G14" s="309" t="e">
        <f t="shared" si="1"/>
        <v>#DIV/0!</v>
      </c>
      <c r="H14" s="309" t="e">
        <f t="shared" si="2"/>
        <v>#DIV/0!</v>
      </c>
      <c r="I14" s="313" t="e">
        <f t="shared" si="3"/>
        <v>#DIV/0!</v>
      </c>
      <c r="J14" s="309" t="e">
        <f t="shared" si="4"/>
        <v>#DIV/0!</v>
      </c>
      <c r="K14" s="127"/>
      <c r="M14" s="314"/>
    </row>
    <row r="15" spans="1:13" ht="15.75">
      <c r="A15" s="307" t="s">
        <v>21</v>
      </c>
      <c r="B15" s="308">
        <f>'Linha G'!B8</f>
        <v>14</v>
      </c>
      <c r="C15" s="309">
        <f>'Linha G'!G11</f>
        <v>126</v>
      </c>
      <c r="D15" s="308">
        <v>20</v>
      </c>
      <c r="E15" s="309">
        <f t="shared" si="0"/>
        <v>2520</v>
      </c>
      <c r="F15" s="309" t="e">
        <f>'Linha G'!H63</f>
        <v>#DIV/0!</v>
      </c>
      <c r="G15" s="309" t="e">
        <f t="shared" si="1"/>
        <v>#DIV/0!</v>
      </c>
      <c r="H15" s="309" t="e">
        <f t="shared" si="2"/>
        <v>#DIV/0!</v>
      </c>
      <c r="I15" s="313" t="e">
        <f t="shared" si="3"/>
        <v>#DIV/0!</v>
      </c>
      <c r="J15" s="309" t="e">
        <f t="shared" si="4"/>
        <v>#DIV/0!</v>
      </c>
      <c r="K15" s="127"/>
      <c r="M15" s="314"/>
    </row>
    <row r="16" spans="1:13" ht="15.75">
      <c r="A16" s="307" t="s">
        <v>22</v>
      </c>
      <c r="B16" s="308">
        <f>'Linha H'!B8</f>
        <v>40</v>
      </c>
      <c r="C16" s="309">
        <f>'Linha H'!G11</f>
        <v>170</v>
      </c>
      <c r="D16" s="308">
        <v>20</v>
      </c>
      <c r="E16" s="309">
        <f t="shared" si="0"/>
        <v>3400</v>
      </c>
      <c r="F16" s="309" t="e">
        <f>'Linha H'!H63</f>
        <v>#DIV/0!</v>
      </c>
      <c r="G16" s="309" t="e">
        <f t="shared" si="1"/>
        <v>#DIV/0!</v>
      </c>
      <c r="H16" s="309" t="e">
        <f t="shared" si="2"/>
        <v>#DIV/0!</v>
      </c>
      <c r="I16" s="313" t="e">
        <f t="shared" si="3"/>
        <v>#DIV/0!</v>
      </c>
      <c r="J16" s="309" t="e">
        <f t="shared" si="4"/>
        <v>#DIV/0!</v>
      </c>
      <c r="K16" s="127"/>
      <c r="M16" s="315"/>
    </row>
    <row r="17" spans="1:13" ht="15.75">
      <c r="A17" s="307" t="s">
        <v>23</v>
      </c>
      <c r="B17" s="308">
        <v>14</v>
      </c>
      <c r="C17" s="309">
        <v>150</v>
      </c>
      <c r="D17" s="308">
        <v>20</v>
      </c>
      <c r="E17" s="309">
        <f>C17*D17</f>
        <v>3000</v>
      </c>
      <c r="F17" s="309" t="e">
        <f>'Linha I'!H63</f>
        <v>#DIV/0!</v>
      </c>
      <c r="G17" s="309" t="e">
        <f>'Linha I'!H65</f>
        <v>#DIV/0!</v>
      </c>
      <c r="H17" s="309" t="e">
        <f>C17*201*G17</f>
        <v>#DIV/0!</v>
      </c>
      <c r="I17" s="313" t="e">
        <f>H17/$H$18</f>
        <v>#DIV/0!</v>
      </c>
      <c r="J17" s="309" t="e">
        <f>H17/B17</f>
        <v>#DIV/0!</v>
      </c>
      <c r="K17" s="127"/>
      <c r="M17" s="315"/>
    </row>
    <row r="18" spans="1:13" ht="15.75">
      <c r="A18" s="307" t="s">
        <v>24</v>
      </c>
      <c r="B18" s="310">
        <f>SUM(B9:B17)</f>
        <v>213</v>
      </c>
      <c r="C18" s="311">
        <f>SUM(C9:C17)</f>
        <v>1207</v>
      </c>
      <c r="D18" s="310">
        <v>20</v>
      </c>
      <c r="E18" s="311">
        <f>SUM(E9:E17)</f>
        <v>24140</v>
      </c>
      <c r="F18" s="311" t="e">
        <f>SUM(F9:F17)</f>
        <v>#DIV/0!</v>
      </c>
      <c r="G18" s="311" t="e">
        <f t="shared" si="1"/>
        <v>#DIV/0!</v>
      </c>
      <c r="H18" s="311" t="e">
        <f>SUM(H9:H17)</f>
        <v>#DIV/0!</v>
      </c>
      <c r="I18" s="316" t="e">
        <f>SUM(I9:I17)</f>
        <v>#DIV/0!</v>
      </c>
      <c r="J18" s="311" t="e">
        <f>SUM(J9:J17)</f>
        <v>#DIV/0!</v>
      </c>
      <c r="K18" s="127"/>
      <c r="M18" s="315"/>
    </row>
    <row r="19" spans="1:13" ht="16.5">
      <c r="A19" s="301"/>
      <c r="M19" s="315"/>
    </row>
    <row r="20" spans="1:13" ht="18">
      <c r="A20" s="298" t="s">
        <v>25</v>
      </c>
      <c r="M20" s="315"/>
    </row>
    <row r="21" spans="1:13" ht="18">
      <c r="A21" s="298"/>
      <c r="E21" s="179" t="s">
        <v>26</v>
      </c>
      <c r="M21" s="315"/>
    </row>
    <row r="22" spans="1:13" ht="102.95" customHeight="1">
      <c r="A22" s="298"/>
      <c r="M22" s="315"/>
    </row>
    <row r="23" spans="1:13" ht="18">
      <c r="A23" s="298"/>
      <c r="E23" s="319" t="s">
        <v>27</v>
      </c>
      <c r="F23" s="319"/>
      <c r="G23" s="319"/>
      <c r="H23" s="319"/>
      <c r="I23" s="319"/>
      <c r="M23" s="315"/>
    </row>
    <row r="24" spans="1:13" ht="15">
      <c r="F24" s="319" t="s">
        <v>28</v>
      </c>
      <c r="G24" s="319"/>
      <c r="H24" s="319"/>
      <c r="M24" s="315"/>
    </row>
    <row r="25" spans="1:13">
      <c r="M25" s="314"/>
    </row>
    <row r="26" spans="1:13">
      <c r="C26" s="312"/>
      <c r="M26" s="314"/>
    </row>
    <row r="27" spans="1:13">
      <c r="C27" s="312"/>
      <c r="M27" s="314"/>
    </row>
    <row r="28" spans="1:13">
      <c r="M28" s="314"/>
    </row>
    <row r="29" spans="1:13">
      <c r="M29" s="314"/>
    </row>
    <row r="30" spans="1:13">
      <c r="M30" s="314"/>
    </row>
  </sheetData>
  <mergeCells count="6">
    <mergeCell ref="F24:H24"/>
    <mergeCell ref="A1:J1"/>
    <mergeCell ref="A2:J2"/>
    <mergeCell ref="A3:J3"/>
    <mergeCell ref="A4:J4"/>
    <mergeCell ref="E23:I23"/>
  </mergeCells>
  <pageMargins left="0.78740157480314998" right="0.196850393700787" top="0.59055118110236204" bottom="0.59055118110236204" header="0.511811023622047" footer="0.31496062992126"/>
  <pageSetup paperSize="9" scale="73" orientation="portrait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29"/>
  <sheetViews>
    <sheetView tabSelected="1" zoomScale="70" zoomScaleNormal="70" workbookViewId="0">
      <selection activeCell="F49" sqref="F49"/>
    </sheetView>
  </sheetViews>
  <sheetFormatPr defaultColWidth="9" defaultRowHeight="12.75"/>
  <cols>
    <col min="1" max="1" width="39.28515625" customWidth="1"/>
    <col min="2" max="2" width="12.85546875" customWidth="1"/>
    <col min="4" max="4" width="31.140625" customWidth="1"/>
    <col min="5" max="5" width="17.7109375" customWidth="1"/>
    <col min="6" max="6" width="19" customWidth="1"/>
    <col min="7" max="7" width="16.140625" customWidth="1"/>
    <col min="8" max="8" width="17.7109375" customWidth="1"/>
    <col min="9" max="9" width="12.140625" customWidth="1"/>
  </cols>
  <sheetData>
    <row r="1" spans="1:10" ht="15.75">
      <c r="A1" s="317" t="str">
        <f>Resumo!A1</f>
        <v>PREGÃO PRESENCIAL 002/2022</v>
      </c>
      <c r="B1" s="317"/>
      <c r="C1" s="317"/>
      <c r="D1" s="317"/>
      <c r="E1" s="317"/>
      <c r="F1" s="317"/>
      <c r="G1" s="317"/>
      <c r="H1" s="317"/>
      <c r="I1" s="147"/>
    </row>
    <row r="2" spans="1:10" ht="15.75">
      <c r="A2" s="317" t="s">
        <v>159</v>
      </c>
      <c r="B2" s="317"/>
      <c r="C2" s="317"/>
      <c r="D2" s="317"/>
      <c r="E2" s="317"/>
      <c r="F2" s="317"/>
      <c r="G2" s="317"/>
      <c r="H2" s="317"/>
      <c r="I2" s="147"/>
    </row>
    <row r="3" spans="1:10" ht="15.75">
      <c r="A3" s="317" t="s">
        <v>141</v>
      </c>
      <c r="B3" s="317"/>
      <c r="C3" s="317"/>
      <c r="D3" s="317"/>
      <c r="E3" s="317"/>
      <c r="F3" s="317"/>
      <c r="G3" s="317"/>
      <c r="H3" s="317"/>
      <c r="I3" s="147"/>
    </row>
    <row r="4" spans="1:10" ht="15.75">
      <c r="A4" s="318" t="s">
        <v>3</v>
      </c>
      <c r="B4" s="318"/>
      <c r="C4" s="318"/>
      <c r="D4" s="318"/>
      <c r="E4" s="318"/>
      <c r="F4" s="318"/>
      <c r="G4" s="318"/>
      <c r="H4" s="318"/>
      <c r="I4" s="237"/>
    </row>
    <row r="5" spans="1:10" ht="15.75">
      <c r="A5" s="122"/>
      <c r="B5" s="122"/>
      <c r="C5" s="122"/>
      <c r="D5" s="122"/>
      <c r="E5" s="122"/>
      <c r="F5" s="122"/>
      <c r="G5" s="122"/>
      <c r="H5" s="123"/>
      <c r="I5" s="123"/>
    </row>
    <row r="6" spans="1:10" ht="15.75">
      <c r="A6" s="124" t="s">
        <v>31</v>
      </c>
      <c r="B6" s="123"/>
      <c r="C6" s="123"/>
      <c r="D6" s="123"/>
      <c r="E6" s="123"/>
      <c r="F6" s="123"/>
      <c r="G6" s="123"/>
      <c r="H6" s="123"/>
      <c r="I6" s="123"/>
    </row>
    <row r="7" spans="1:10" ht="15.75">
      <c r="A7" s="125"/>
      <c r="B7" s="126"/>
      <c r="C7" s="126"/>
      <c r="D7" s="126"/>
      <c r="E7" s="126"/>
      <c r="F7" s="126"/>
      <c r="G7" s="126" t="s">
        <v>32</v>
      </c>
      <c r="H7" s="127"/>
      <c r="I7" s="127"/>
    </row>
    <row r="8" spans="1:10" ht="15.75">
      <c r="A8" s="125" t="s">
        <v>33</v>
      </c>
      <c r="B8" s="128">
        <v>14</v>
      </c>
      <c r="C8" s="128"/>
      <c r="D8" s="128"/>
      <c r="E8" s="128"/>
      <c r="F8" s="128"/>
      <c r="G8" s="129">
        <f>SUM(B8:F8)</f>
        <v>14</v>
      </c>
      <c r="H8" s="127"/>
      <c r="I8" s="127"/>
    </row>
    <row r="9" spans="1:10" ht="15.75">
      <c r="A9" s="125" t="s">
        <v>34</v>
      </c>
      <c r="B9" s="130"/>
      <c r="C9" s="130"/>
      <c r="D9" s="130"/>
      <c r="E9" s="130"/>
      <c r="F9" s="130"/>
      <c r="G9" s="131">
        <v>0</v>
      </c>
      <c r="H9" s="127"/>
      <c r="I9" s="127"/>
    </row>
    <row r="10" spans="1:10" ht="15.75">
      <c r="A10" s="125" t="s">
        <v>35</v>
      </c>
      <c r="B10" s="132">
        <v>150</v>
      </c>
      <c r="C10" s="132"/>
      <c r="D10" s="132"/>
      <c r="E10" s="132"/>
      <c r="F10" s="132"/>
      <c r="G10" s="133">
        <v>150</v>
      </c>
      <c r="H10" s="127"/>
      <c r="I10" s="127"/>
    </row>
    <row r="11" spans="1:10" ht="15.75">
      <c r="A11" s="320" t="s">
        <v>36</v>
      </c>
      <c r="B11" s="321"/>
      <c r="C11" s="321"/>
      <c r="D11" s="321"/>
      <c r="E11" s="321"/>
      <c r="F11" s="322"/>
      <c r="G11" s="135">
        <f>G10+G9</f>
        <v>150</v>
      </c>
      <c r="H11" s="127"/>
      <c r="I11" s="127"/>
    </row>
    <row r="12" spans="1:10" ht="15.75">
      <c r="A12" s="134" t="s">
        <v>37</v>
      </c>
      <c r="B12" s="136"/>
      <c r="C12" s="136"/>
      <c r="D12" s="136"/>
      <c r="E12" s="137"/>
      <c r="F12" s="137"/>
      <c r="G12" s="138" t="s">
        <v>38</v>
      </c>
      <c r="H12" s="127"/>
      <c r="I12" s="127"/>
      <c r="J12" s="127"/>
    </row>
    <row r="13" spans="1:10" ht="15.75">
      <c r="A13" s="134" t="s">
        <v>39</v>
      </c>
      <c r="B13" s="136">
        <v>4.5</v>
      </c>
      <c r="C13" s="136"/>
      <c r="D13" s="136"/>
      <c r="E13" s="139"/>
      <c r="F13" s="139"/>
      <c r="G13" s="133">
        <f>SUM(B13:F13)</f>
        <v>4.5</v>
      </c>
      <c r="H13" s="140"/>
      <c r="I13" s="127"/>
      <c r="J13" s="127"/>
    </row>
    <row r="14" spans="1:10" ht="15.75">
      <c r="A14" s="320" t="s">
        <v>40</v>
      </c>
      <c r="B14" s="321"/>
      <c r="C14" s="321"/>
      <c r="D14" s="321"/>
      <c r="E14" s="321"/>
      <c r="F14" s="322"/>
      <c r="G14" s="133">
        <v>7.5</v>
      </c>
      <c r="H14" s="141"/>
      <c r="I14" s="141"/>
      <c r="J14" s="141"/>
    </row>
    <row r="15" spans="1:10" ht="15.75">
      <c r="A15" s="320" t="s">
        <v>41</v>
      </c>
      <c r="B15" s="321"/>
      <c r="C15" s="321"/>
      <c r="D15" s="321"/>
      <c r="E15" s="321"/>
      <c r="F15" s="322"/>
      <c r="G15" s="135">
        <f>(G14+G13)</f>
        <v>12</v>
      </c>
      <c r="H15" s="141"/>
      <c r="I15" s="141"/>
      <c r="J15" s="141"/>
    </row>
    <row r="16" spans="1:10" ht="15.75">
      <c r="A16" s="320" t="s">
        <v>42</v>
      </c>
      <c r="B16" s="321"/>
      <c r="C16" s="321"/>
      <c r="D16" s="321"/>
      <c r="E16" s="321"/>
      <c r="F16" s="322"/>
      <c r="G16" s="142">
        <f>B36/12/(G8/2)</f>
        <v>0</v>
      </c>
      <c r="H16" s="127"/>
      <c r="I16" s="127"/>
    </row>
    <row r="17" spans="1:9" ht="15.75">
      <c r="A17" s="138" t="s">
        <v>43</v>
      </c>
      <c r="B17" s="323" t="s">
        <v>157</v>
      </c>
      <c r="C17" s="324"/>
      <c r="D17" s="324"/>
      <c r="E17" s="324"/>
      <c r="F17" s="324"/>
      <c r="G17" s="325"/>
      <c r="H17" s="127"/>
      <c r="I17" s="127"/>
    </row>
    <row r="18" spans="1:9" ht="15.75">
      <c r="A18" s="326" t="s">
        <v>45</v>
      </c>
      <c r="B18" s="327"/>
      <c r="C18" s="327"/>
      <c r="D18" s="327"/>
      <c r="E18" s="327"/>
      <c r="F18" s="328"/>
      <c r="G18" s="143"/>
      <c r="H18" s="127"/>
      <c r="I18" s="127"/>
    </row>
    <row r="19" spans="1:9" ht="15.75">
      <c r="A19" s="320" t="s">
        <v>46</v>
      </c>
      <c r="B19" s="321"/>
      <c r="C19" s="321"/>
      <c r="D19" s="321"/>
      <c r="E19" s="321"/>
      <c r="F19" s="322"/>
      <c r="G19" s="133"/>
      <c r="H19" s="127"/>
      <c r="I19" s="127"/>
    </row>
    <row r="20" spans="1:9" ht="15.75">
      <c r="A20" s="320" t="s">
        <v>47</v>
      </c>
      <c r="B20" s="321"/>
      <c r="C20" s="321"/>
      <c r="D20" s="321"/>
      <c r="E20" s="321"/>
      <c r="F20" s="322"/>
      <c r="G20" s="133"/>
      <c r="H20" s="127"/>
      <c r="I20" s="127"/>
    </row>
    <row r="21" spans="1:9" ht="15.75">
      <c r="A21" s="320" t="s">
        <v>48</v>
      </c>
      <c r="B21" s="321"/>
      <c r="C21" s="321"/>
      <c r="D21" s="321"/>
      <c r="E21" s="321"/>
      <c r="F21" s="322"/>
      <c r="G21" s="133"/>
      <c r="H21" s="127"/>
      <c r="I21" s="127"/>
    </row>
    <row r="22" spans="1:9" ht="15.75">
      <c r="A22" s="320" t="s">
        <v>49</v>
      </c>
      <c r="B22" s="321"/>
      <c r="C22" s="321"/>
      <c r="D22" s="321"/>
      <c r="E22" s="321"/>
      <c r="F22" s="322"/>
      <c r="G22" s="144"/>
      <c r="H22" s="127"/>
      <c r="I22" s="127"/>
    </row>
    <row r="23" spans="1:9" ht="15">
      <c r="A23" s="127"/>
      <c r="B23" s="127"/>
      <c r="C23" s="127"/>
      <c r="D23" s="127"/>
      <c r="E23" s="127"/>
      <c r="F23" s="127"/>
      <c r="G23" s="127"/>
      <c r="H23" s="127"/>
      <c r="I23" s="127"/>
    </row>
    <row r="24" spans="1:9" ht="15.75">
      <c r="A24" s="145" t="s">
        <v>50</v>
      </c>
      <c r="B24" s="146" t="s">
        <v>51</v>
      </c>
      <c r="C24" s="123"/>
      <c r="D24" s="147"/>
      <c r="E24" s="147"/>
      <c r="F24" s="147"/>
      <c r="G24" s="147"/>
      <c r="H24" s="147"/>
      <c r="I24" s="127"/>
    </row>
    <row r="25" spans="1:9" ht="15.75">
      <c r="A25" s="138" t="s">
        <v>52</v>
      </c>
      <c r="B25" s="148" t="e">
        <f>(G22*G11*G19)/G20</f>
        <v>#DIV/0!</v>
      </c>
      <c r="C25" s="149"/>
      <c r="D25" s="150"/>
      <c r="E25" s="151"/>
      <c r="F25" s="151"/>
      <c r="G25" s="151"/>
      <c r="H25" s="152"/>
      <c r="I25" s="127"/>
    </row>
    <row r="26" spans="1:9" ht="15.75">
      <c r="A26" s="138" t="s">
        <v>53</v>
      </c>
      <c r="B26" s="148"/>
      <c r="C26" s="149"/>
      <c r="D26" s="150"/>
      <c r="E26" s="151"/>
      <c r="F26" s="151"/>
      <c r="G26" s="151"/>
      <c r="H26" s="152"/>
      <c r="I26" s="127"/>
    </row>
    <row r="27" spans="1:9" ht="15">
      <c r="A27" s="153"/>
      <c r="B27" s="153"/>
      <c r="C27" s="150"/>
      <c r="D27" s="150"/>
      <c r="E27" s="151"/>
      <c r="F27" s="151"/>
      <c r="G27" s="151"/>
      <c r="H27" s="152"/>
      <c r="I27" s="127"/>
    </row>
    <row r="28" spans="1:9" ht="15.75">
      <c r="A28" s="126" t="s">
        <v>54</v>
      </c>
      <c r="B28" s="154" t="e">
        <f>SUM(B25:B27)</f>
        <v>#DIV/0!</v>
      </c>
      <c r="C28" s="155"/>
      <c r="D28" s="150"/>
      <c r="E28" s="127"/>
      <c r="F28" s="127"/>
      <c r="G28" s="127"/>
      <c r="H28" s="127"/>
      <c r="I28" s="127"/>
    </row>
    <row r="29" spans="1:9" ht="15.75">
      <c r="A29" s="156"/>
      <c r="B29" s="157"/>
      <c r="C29" s="157"/>
      <c r="D29" s="127"/>
      <c r="E29" s="127"/>
      <c r="F29" s="127"/>
      <c r="G29" s="127"/>
      <c r="H29" s="127"/>
      <c r="I29" s="127"/>
    </row>
    <row r="30" spans="1:9" ht="15.75">
      <c r="A30" s="158" t="s">
        <v>55</v>
      </c>
      <c r="B30" s="159"/>
      <c r="C30" s="159"/>
      <c r="D30" s="329" t="s">
        <v>56</v>
      </c>
      <c r="E30" s="329"/>
      <c r="F30" s="329"/>
      <c r="G30" s="329"/>
      <c r="H30" s="329"/>
      <c r="I30" s="147"/>
    </row>
    <row r="31" spans="1:9" ht="15.75">
      <c r="A31" s="160" t="s">
        <v>57</v>
      </c>
      <c r="B31" s="161">
        <f>G46*12.75%</f>
        <v>0</v>
      </c>
      <c r="C31" s="162"/>
      <c r="D31" s="163" t="s">
        <v>58</v>
      </c>
      <c r="E31" s="163" t="s">
        <v>59</v>
      </c>
      <c r="F31" s="163" t="s">
        <v>60</v>
      </c>
      <c r="G31" s="163" t="s">
        <v>61</v>
      </c>
      <c r="H31" s="163" t="s">
        <v>32</v>
      </c>
      <c r="I31" s="179"/>
    </row>
    <row r="32" spans="1:9" ht="15.75">
      <c r="A32" s="153" t="s">
        <v>62</v>
      </c>
      <c r="B32" s="164"/>
      <c r="C32" s="162"/>
      <c r="D32" s="131"/>
      <c r="E32" s="165">
        <f>'Encargos Sociais'!C34</f>
        <v>0.33700000000000002</v>
      </c>
      <c r="F32" s="166">
        <f>(D32*E32)+D32</f>
        <v>0</v>
      </c>
      <c r="G32" s="167">
        <v>11.2</v>
      </c>
      <c r="H32" s="135">
        <f>F32*G32</f>
        <v>0</v>
      </c>
      <c r="I32" s="179"/>
    </row>
    <row r="33" spans="1:9" ht="15.75">
      <c r="A33" s="153" t="s">
        <v>63</v>
      </c>
      <c r="B33" s="164"/>
      <c r="C33" s="162"/>
      <c r="D33" s="126" t="s">
        <v>64</v>
      </c>
      <c r="E33" s="126" t="s">
        <v>65</v>
      </c>
      <c r="F33" s="126" t="s">
        <v>60</v>
      </c>
      <c r="G33" s="126" t="s">
        <v>61</v>
      </c>
      <c r="H33" s="126" t="s">
        <v>32</v>
      </c>
      <c r="I33" s="179"/>
    </row>
    <row r="34" spans="1:9" ht="15.75">
      <c r="A34" s="153" t="s">
        <v>66</v>
      </c>
      <c r="B34" s="164"/>
      <c r="C34" s="162"/>
      <c r="D34" s="168"/>
      <c r="E34" s="169">
        <f>G22</f>
        <v>0</v>
      </c>
      <c r="F34" s="170">
        <f>D34*E34</f>
        <v>0</v>
      </c>
      <c r="G34" s="171">
        <v>10</v>
      </c>
      <c r="H34" s="135">
        <f>F34*G34</f>
        <v>0</v>
      </c>
      <c r="I34" s="179"/>
    </row>
    <row r="35" spans="1:9" ht="15.75">
      <c r="A35" s="153" t="s">
        <v>67</v>
      </c>
      <c r="B35" s="164">
        <f>H50</f>
        <v>0</v>
      </c>
      <c r="C35" s="162"/>
      <c r="D35" s="172" t="s">
        <v>68</v>
      </c>
      <c r="E35" s="169"/>
      <c r="F35" s="173"/>
      <c r="G35" s="171"/>
      <c r="H35" s="135">
        <f>H32+H34</f>
        <v>0</v>
      </c>
      <c r="I35" s="179"/>
    </row>
    <row r="36" spans="1:9" ht="15.75">
      <c r="A36" s="153" t="s">
        <v>69</v>
      </c>
      <c r="B36" s="164"/>
      <c r="C36" s="162"/>
      <c r="D36" s="163" t="s">
        <v>70</v>
      </c>
      <c r="E36" s="163" t="s">
        <v>59</v>
      </c>
      <c r="F36" s="163" t="s">
        <v>60</v>
      </c>
      <c r="G36" s="163" t="s">
        <v>61</v>
      </c>
      <c r="H36" s="163" t="s">
        <v>32</v>
      </c>
      <c r="I36" s="179"/>
    </row>
    <row r="37" spans="1:9" ht="15.75">
      <c r="A37" s="153" t="s">
        <v>71</v>
      </c>
      <c r="B37" s="174"/>
      <c r="C37" s="162"/>
      <c r="D37" s="131"/>
      <c r="E37" s="165">
        <f>'Encargos Sociais'!C34</f>
        <v>0.33700000000000002</v>
      </c>
      <c r="F37" s="166">
        <f>(D37*E37)+D37</f>
        <v>0</v>
      </c>
      <c r="G37" s="167">
        <v>11.2</v>
      </c>
      <c r="H37" s="135">
        <f>F37*G37</f>
        <v>0</v>
      </c>
      <c r="I37" s="179"/>
    </row>
    <row r="38" spans="1:9" ht="15.75">
      <c r="A38" s="153" t="s">
        <v>72</v>
      </c>
      <c r="B38" s="168">
        <f>H35*B37</f>
        <v>0</v>
      </c>
      <c r="C38" s="157"/>
      <c r="D38" s="126" t="s">
        <v>64</v>
      </c>
      <c r="E38" s="126" t="s">
        <v>65</v>
      </c>
      <c r="F38" s="126" t="s">
        <v>60</v>
      </c>
      <c r="G38" s="126" t="s">
        <v>61</v>
      </c>
      <c r="H38" s="126" t="s">
        <v>32</v>
      </c>
      <c r="I38" s="179"/>
    </row>
    <row r="39" spans="1:9" ht="15.75">
      <c r="A39" s="153" t="s">
        <v>73</v>
      </c>
      <c r="B39" s="175"/>
      <c r="C39" s="157"/>
      <c r="D39" s="168"/>
      <c r="E39" s="169">
        <v>20</v>
      </c>
      <c r="F39" s="170">
        <f>D39*E39</f>
        <v>0</v>
      </c>
      <c r="G39" s="171">
        <v>10</v>
      </c>
      <c r="H39" s="135">
        <f>F39*G39</f>
        <v>0</v>
      </c>
      <c r="I39" s="179"/>
    </row>
    <row r="40" spans="1:9" ht="15.75">
      <c r="A40" s="153" t="s">
        <v>74</v>
      </c>
      <c r="B40" s="168">
        <f>H40*B39</f>
        <v>0</v>
      </c>
      <c r="C40" s="157"/>
      <c r="D40" s="172" t="s">
        <v>75</v>
      </c>
      <c r="E40" s="169"/>
      <c r="F40" s="173"/>
      <c r="G40" s="171"/>
      <c r="H40" s="135">
        <f>H37+H39</f>
        <v>0</v>
      </c>
      <c r="I40" s="179"/>
    </row>
    <row r="41" spans="1:9" ht="15.75">
      <c r="A41" s="138" t="s">
        <v>76</v>
      </c>
      <c r="B41" s="154">
        <f>SUM(B31:B36)+B38+B40</f>
        <v>0</v>
      </c>
      <c r="C41" s="155"/>
      <c r="I41" s="179"/>
    </row>
    <row r="42" spans="1:9" ht="15.75">
      <c r="A42" s="138" t="s">
        <v>77</v>
      </c>
      <c r="B42" s="154">
        <f>B41/10*B43</f>
        <v>0</v>
      </c>
      <c r="C42" s="155"/>
      <c r="I42" s="179"/>
    </row>
    <row r="43" spans="1:9" ht="15.75">
      <c r="A43" s="176" t="s">
        <v>78</v>
      </c>
      <c r="B43" s="177">
        <f>(G15*5)/44</f>
        <v>1.3636363636363635</v>
      </c>
      <c r="C43" s="178"/>
      <c r="D43" s="127"/>
      <c r="E43" s="179"/>
      <c r="F43" s="179"/>
      <c r="G43" s="179"/>
      <c r="H43" s="179"/>
      <c r="I43" s="179"/>
    </row>
    <row r="44" spans="1:9" ht="15.75">
      <c r="A44" s="179"/>
      <c r="B44" s="179"/>
      <c r="C44" s="179"/>
      <c r="D44" s="180" t="s">
        <v>79</v>
      </c>
      <c r="E44" s="181"/>
      <c r="F44" s="181"/>
      <c r="G44" s="127"/>
      <c r="H44" s="127"/>
      <c r="I44" s="179"/>
    </row>
    <row r="45" spans="1:9" ht="15">
      <c r="A45" s="151"/>
      <c r="B45" s="151"/>
      <c r="C45" s="151"/>
      <c r="D45" s="182" t="s">
        <v>80</v>
      </c>
      <c r="E45" s="183" t="s">
        <v>81</v>
      </c>
      <c r="F45" s="183" t="s">
        <v>82</v>
      </c>
      <c r="G45" s="184" t="s">
        <v>83</v>
      </c>
      <c r="H45" s="184" t="s">
        <v>84</v>
      </c>
      <c r="I45" s="179"/>
    </row>
    <row r="46" spans="1:9" ht="15">
      <c r="A46" s="151"/>
      <c r="B46" s="151"/>
      <c r="C46" s="151"/>
      <c r="D46" s="185" t="s">
        <v>85</v>
      </c>
      <c r="E46" s="186" t="s">
        <v>86</v>
      </c>
      <c r="F46" s="187"/>
      <c r="G46" s="188">
        <f>G18</f>
        <v>0</v>
      </c>
      <c r="H46" s="189">
        <f>F46*G46</f>
        <v>0</v>
      </c>
      <c r="I46" s="179"/>
    </row>
    <row r="47" spans="1:9" ht="15">
      <c r="A47" s="151"/>
      <c r="B47" s="151"/>
      <c r="C47" s="151"/>
      <c r="D47" s="190" t="s">
        <v>87</v>
      </c>
      <c r="E47" s="191" t="s">
        <v>88</v>
      </c>
      <c r="F47" s="192"/>
      <c r="G47" s="193"/>
      <c r="H47" s="194"/>
      <c r="I47" s="179"/>
    </row>
    <row r="48" spans="1:9" ht="15">
      <c r="A48" s="151"/>
      <c r="B48" s="151"/>
      <c r="C48" s="151"/>
      <c r="D48" s="190" t="s">
        <v>89</v>
      </c>
      <c r="E48" s="191" t="s">
        <v>88</v>
      </c>
      <c r="F48" s="195">
        <v>15</v>
      </c>
      <c r="G48" s="194"/>
      <c r="H48" s="194"/>
      <c r="I48" s="179"/>
    </row>
    <row r="49" spans="1:9" ht="15">
      <c r="A49" s="151"/>
      <c r="B49" s="151"/>
      <c r="C49" s="151"/>
      <c r="D49" s="190" t="s">
        <v>90</v>
      </c>
      <c r="E49" s="191" t="s">
        <v>91</v>
      </c>
      <c r="F49" s="196"/>
      <c r="G49" s="194">
        <f>H46</f>
        <v>0</v>
      </c>
      <c r="H49" s="194">
        <f>F49*G49/100</f>
        <v>0</v>
      </c>
      <c r="I49" s="179"/>
    </row>
    <row r="50" spans="1:9" ht="15.75">
      <c r="A50" s="151"/>
      <c r="B50" s="151"/>
      <c r="C50" s="151"/>
      <c r="D50" s="197" t="s">
        <v>92</v>
      </c>
      <c r="E50" s="198" t="s">
        <v>93</v>
      </c>
      <c r="F50" s="199">
        <f>F47*12</f>
        <v>0</v>
      </c>
      <c r="G50" s="200">
        <f>IF(F48&lt;=F47,H49,0)</f>
        <v>0</v>
      </c>
      <c r="H50" s="200">
        <f>IFERROR(G50/F50,0)</f>
        <v>0</v>
      </c>
      <c r="I50" s="179"/>
    </row>
    <row r="51" spans="1:9" ht="15.75">
      <c r="A51" s="151"/>
      <c r="B51" s="151"/>
      <c r="C51" s="151"/>
      <c r="D51" s="201"/>
      <c r="E51" s="202"/>
      <c r="F51" s="203"/>
      <c r="G51" s="204"/>
      <c r="H51" s="204"/>
      <c r="I51" s="179"/>
    </row>
    <row r="52" spans="1:9" ht="15.75">
      <c r="A52" s="151"/>
      <c r="B52" s="151"/>
      <c r="C52" s="151"/>
      <c r="D52" s="201"/>
      <c r="E52" s="202"/>
      <c r="F52" s="203"/>
      <c r="G52" s="204"/>
      <c r="H52" s="204"/>
      <c r="I52" s="179"/>
    </row>
    <row r="53" spans="1:9" ht="15.75">
      <c r="A53" s="150"/>
      <c r="B53" s="157"/>
      <c r="C53" s="157"/>
      <c r="D53" s="201"/>
      <c r="E53" s="202"/>
      <c r="F53" s="203"/>
      <c r="G53" s="204"/>
      <c r="H53" s="204"/>
      <c r="I53" s="179"/>
    </row>
    <row r="54" spans="1:9" ht="15.75">
      <c r="A54" s="205" t="s">
        <v>94</v>
      </c>
      <c r="B54" s="206"/>
      <c r="C54" s="206"/>
      <c r="D54" s="206"/>
      <c r="E54" s="206"/>
      <c r="F54" s="206"/>
      <c r="G54" s="207"/>
      <c r="H54" s="208" t="e">
        <f>($B$42+$B$28)</f>
        <v>#DIV/0!</v>
      </c>
      <c r="I54" s="179"/>
    </row>
    <row r="55" spans="1:9">
      <c r="A55" s="209"/>
      <c r="B55" s="209"/>
      <c r="C55" s="209"/>
      <c r="D55" s="209"/>
      <c r="E55" s="209"/>
      <c r="F55" s="210"/>
      <c r="G55" s="210"/>
      <c r="H55" s="210"/>
      <c r="I55" s="179"/>
    </row>
    <row r="56" spans="1:9" ht="15.75">
      <c r="A56" s="211" t="s">
        <v>95</v>
      </c>
      <c r="B56" s="212"/>
      <c r="C56" s="212"/>
      <c r="D56" s="212"/>
      <c r="E56" s="212"/>
      <c r="F56" s="212"/>
      <c r="G56" s="213"/>
      <c r="H56" s="210"/>
      <c r="I56" s="179"/>
    </row>
    <row r="57" spans="1:9" ht="15.75">
      <c r="A57" s="214" t="s">
        <v>80</v>
      </c>
      <c r="B57" s="215" t="s">
        <v>81</v>
      </c>
      <c r="C57" s="215"/>
      <c r="D57" s="215" t="s">
        <v>82</v>
      </c>
      <c r="E57" s="216" t="s">
        <v>83</v>
      </c>
      <c r="F57" s="216" t="s">
        <v>84</v>
      </c>
      <c r="G57" s="217" t="s">
        <v>96</v>
      </c>
      <c r="H57" s="179"/>
      <c r="I57" s="238"/>
    </row>
    <row r="58" spans="1:9" ht="15.75">
      <c r="A58" s="218" t="s">
        <v>97</v>
      </c>
      <c r="B58" s="219" t="s">
        <v>91</v>
      </c>
      <c r="C58" s="219"/>
      <c r="D58" s="220">
        <f>BDI!C21</f>
        <v>0.31480000000000002</v>
      </c>
      <c r="E58" s="189" t="e">
        <f>H54</f>
        <v>#DIV/0!</v>
      </c>
      <c r="F58" s="189" t="e">
        <f>D58*E58/1</f>
        <v>#DIV/0!</v>
      </c>
      <c r="G58" s="221"/>
      <c r="H58" s="127"/>
      <c r="I58" s="179"/>
    </row>
    <row r="59" spans="1:9" ht="15.75">
      <c r="A59" s="222" t="s">
        <v>98</v>
      </c>
      <c r="B59" s="223"/>
      <c r="C59" s="223"/>
      <c r="D59" s="222"/>
      <c r="E59" s="224"/>
      <c r="F59" s="225"/>
      <c r="G59" s="226" t="e">
        <f>+F58</f>
        <v>#DIV/0!</v>
      </c>
      <c r="H59" s="127"/>
      <c r="I59" s="238"/>
    </row>
    <row r="60" spans="1:9" ht="15">
      <c r="A60" s="209"/>
      <c r="B60" s="209"/>
      <c r="C60" s="209"/>
      <c r="D60" s="227"/>
      <c r="E60" s="227"/>
      <c r="F60" s="221"/>
      <c r="G60" s="221"/>
      <c r="H60" s="221"/>
      <c r="I60" s="179"/>
    </row>
    <row r="61" spans="1:9" ht="15.75">
      <c r="A61" s="228" t="s">
        <v>99</v>
      </c>
      <c r="B61" s="229"/>
      <c r="C61" s="229"/>
      <c r="D61" s="230"/>
      <c r="E61" s="230"/>
      <c r="F61" s="231"/>
      <c r="G61" s="232"/>
      <c r="H61" s="233" t="e">
        <f>G59</f>
        <v>#DIV/0!</v>
      </c>
      <c r="I61" s="179"/>
    </row>
    <row r="62" spans="1:9">
      <c r="A62" s="209"/>
      <c r="B62" s="209"/>
      <c r="C62" s="209"/>
      <c r="D62" s="209"/>
      <c r="E62" s="209"/>
      <c r="F62" s="210"/>
      <c r="G62" s="210"/>
      <c r="H62" s="210"/>
      <c r="I62" s="179"/>
    </row>
    <row r="63" spans="1:9" ht="15.75">
      <c r="A63" s="228" t="s">
        <v>100</v>
      </c>
      <c r="B63" s="229"/>
      <c r="C63" s="229"/>
      <c r="D63" s="229"/>
      <c r="E63" s="229"/>
      <c r="F63" s="234"/>
      <c r="G63" s="235"/>
      <c r="H63" s="236" t="e">
        <f>H54+H61</f>
        <v>#DIV/0!</v>
      </c>
      <c r="I63" s="179"/>
    </row>
    <row r="64" spans="1:9" ht="15">
      <c r="A64" s="150"/>
      <c r="B64" s="157"/>
      <c r="C64" s="157"/>
      <c r="D64" s="127"/>
      <c r="E64" s="127"/>
      <c r="F64" s="179"/>
      <c r="G64" s="179"/>
      <c r="H64" s="127"/>
      <c r="I64" s="179"/>
    </row>
    <row r="65" spans="1:9" ht="15.75">
      <c r="A65" s="239" t="s">
        <v>101</v>
      </c>
      <c r="B65" s="240"/>
      <c r="C65" s="240"/>
      <c r="D65" s="240"/>
      <c r="E65" s="240"/>
      <c r="F65" s="240"/>
      <c r="G65" s="240"/>
      <c r="H65" s="241" t="e">
        <f>H63/(G11*G22)</f>
        <v>#DIV/0!</v>
      </c>
      <c r="I65" s="179"/>
    </row>
    <row r="66" spans="1:9" ht="15">
      <c r="A66" s="127"/>
      <c r="B66" s="127"/>
      <c r="C66" s="127"/>
      <c r="D66" s="127"/>
      <c r="E66" s="127"/>
      <c r="F66" s="127"/>
      <c r="G66" s="127"/>
      <c r="H66" s="127"/>
      <c r="I66" s="127"/>
    </row>
    <row r="67" spans="1:9" ht="18">
      <c r="A67" s="242" t="s">
        <v>102</v>
      </c>
      <c r="B67" s="243"/>
      <c r="C67" s="243"/>
      <c r="D67" s="243"/>
      <c r="E67" s="243"/>
      <c r="F67" s="243"/>
      <c r="G67" s="244"/>
      <c r="H67" s="127"/>
      <c r="I67" s="127"/>
    </row>
    <row r="68" spans="1:9" ht="18">
      <c r="A68" s="245" t="s">
        <v>103</v>
      </c>
      <c r="B68" s="246"/>
      <c r="C68" s="246"/>
      <c r="D68" s="246"/>
      <c r="E68" s="247"/>
      <c r="F68" s="248" t="s">
        <v>104</v>
      </c>
      <c r="G68" s="249" t="s">
        <v>91</v>
      </c>
      <c r="H68" s="127"/>
      <c r="I68" s="127"/>
    </row>
    <row r="69" spans="1:9" ht="18">
      <c r="A69" s="250" t="str">
        <f>A24</f>
        <v>1- CUSTO VARIÁVEL</v>
      </c>
      <c r="B69" s="251"/>
      <c r="C69" s="251"/>
      <c r="D69" s="252"/>
      <c r="E69" s="253"/>
      <c r="F69" s="247" t="e">
        <f>SUM(F70:F71)</f>
        <v>#DIV/0!</v>
      </c>
      <c r="G69" s="254" t="e">
        <f t="shared" ref="G69:G75" si="0">F69/$F$77</f>
        <v>#DIV/0!</v>
      </c>
      <c r="H69" s="127"/>
      <c r="I69" s="127"/>
    </row>
    <row r="70" spans="1:9" ht="18">
      <c r="A70" s="255" t="str">
        <f>A25</f>
        <v>1.1 COMBUSTÍVEL</v>
      </c>
      <c r="B70" s="256"/>
      <c r="C70" s="256"/>
      <c r="D70" s="246"/>
      <c r="E70" s="257"/>
      <c r="F70" s="257" t="e">
        <f>B25</f>
        <v>#DIV/0!</v>
      </c>
      <c r="G70" s="258" t="e">
        <f t="shared" si="0"/>
        <v>#DIV/0!</v>
      </c>
      <c r="H70" s="127"/>
      <c r="I70" s="127"/>
    </row>
    <row r="71" spans="1:9" ht="18">
      <c r="A71" s="259" t="str">
        <f>A26</f>
        <v>1.2 MANUTENÇÃO</v>
      </c>
      <c r="B71" s="260"/>
      <c r="C71" s="260"/>
      <c r="D71" s="261"/>
      <c r="E71" s="262"/>
      <c r="F71" s="263">
        <f>B26</f>
        <v>0</v>
      </c>
      <c r="G71" s="258" t="e">
        <f t="shared" si="0"/>
        <v>#DIV/0!</v>
      </c>
      <c r="H71" s="127"/>
      <c r="I71" s="127"/>
    </row>
    <row r="72" spans="1:9" ht="18">
      <c r="A72" s="264" t="str">
        <f>A30</f>
        <v xml:space="preserve">2 - TOTAL CUSTO FIXO MENSAL </v>
      </c>
      <c r="B72" s="260"/>
      <c r="C72" s="260"/>
      <c r="D72" s="261"/>
      <c r="E72" s="262"/>
      <c r="F72" s="247">
        <f>SUM(F73)</f>
        <v>0</v>
      </c>
      <c r="G72" s="254" t="e">
        <f t="shared" si="0"/>
        <v>#DIV/0!</v>
      </c>
      <c r="H72" s="127"/>
      <c r="I72" s="127"/>
    </row>
    <row r="73" spans="1:9" ht="18">
      <c r="A73" s="259" t="str">
        <f>A42</f>
        <v>2.1 TOTAL CUSTO FIXO MENSAL</v>
      </c>
      <c r="B73" s="260"/>
      <c r="C73" s="260"/>
      <c r="D73" s="261"/>
      <c r="E73" s="262"/>
      <c r="F73" s="257">
        <f>B42</f>
        <v>0</v>
      </c>
      <c r="G73" s="258" t="e">
        <f t="shared" si="0"/>
        <v>#DIV/0!</v>
      </c>
      <c r="H73" s="127"/>
      <c r="I73" s="127"/>
    </row>
    <row r="74" spans="1:9" ht="18">
      <c r="A74" s="265" t="str">
        <f>A54</f>
        <v>3- CUSTO TOTAL MENSAL COM DESPESAS OPERACIONAIS</v>
      </c>
      <c r="B74" s="266"/>
      <c r="C74" s="266"/>
      <c r="D74" s="266"/>
      <c r="E74" s="267"/>
      <c r="F74" s="247" t="e">
        <f>F69+F72</f>
        <v>#DIV/0!</v>
      </c>
      <c r="G74" s="254" t="e">
        <f t="shared" si="0"/>
        <v>#DIV/0!</v>
      </c>
      <c r="H74" s="127"/>
      <c r="I74" s="127"/>
    </row>
    <row r="75" spans="1:9" ht="18">
      <c r="A75" s="268" t="str">
        <f>A56</f>
        <v xml:space="preserve">4- BENEFÍCIOS E DESPESAS INDIRETAS </v>
      </c>
      <c r="B75" s="269"/>
      <c r="C75" s="269"/>
      <c r="D75" s="266"/>
      <c r="E75" s="247"/>
      <c r="F75" s="247" t="e">
        <f>H61</f>
        <v>#DIV/0!</v>
      </c>
      <c r="G75" s="254" t="e">
        <f t="shared" si="0"/>
        <v>#DIV/0!</v>
      </c>
      <c r="H75" s="127"/>
      <c r="I75" s="127"/>
    </row>
    <row r="76" spans="1:9" ht="18">
      <c r="A76" s="270"/>
      <c r="B76" s="271"/>
      <c r="C76" s="271"/>
      <c r="D76" s="272"/>
      <c r="E76" s="273"/>
      <c r="F76" s="274"/>
      <c r="G76" s="275"/>
      <c r="H76" s="127"/>
      <c r="I76" s="127"/>
    </row>
    <row r="77" spans="1:9" ht="18">
      <c r="A77" s="276" t="str">
        <f>A63</f>
        <v xml:space="preserve">5- PREÇO MENSAL TOTAL COM O TRANSPORTE ESCOLAR </v>
      </c>
      <c r="B77" s="277"/>
      <c r="C77" s="277"/>
      <c r="D77" s="278"/>
      <c r="E77" s="278"/>
      <c r="F77" s="278" t="e">
        <f>F74+F75</f>
        <v>#DIV/0!</v>
      </c>
      <c r="G77" s="279" t="e">
        <f>G74+G75</f>
        <v>#DIV/0!</v>
      </c>
      <c r="H77" s="127"/>
      <c r="I77" s="127"/>
    </row>
    <row r="78" spans="1:9" ht="18">
      <c r="A78" s="280"/>
      <c r="B78" s="281"/>
      <c r="C78" s="281"/>
      <c r="D78" s="281"/>
      <c r="E78" s="281"/>
      <c r="F78" s="281"/>
      <c r="G78" s="282"/>
      <c r="H78" s="127"/>
      <c r="I78" s="127"/>
    </row>
    <row r="79" spans="1:9" ht="18">
      <c r="A79" s="283" t="s">
        <v>105</v>
      </c>
      <c r="B79" s="284"/>
      <c r="C79" s="284"/>
      <c r="D79" s="284"/>
      <c r="E79" s="284"/>
      <c r="F79" s="284"/>
      <c r="G79" s="285">
        <f>G11</f>
        <v>150</v>
      </c>
      <c r="H79" s="127"/>
      <c r="I79" s="127"/>
    </row>
    <row r="80" spans="1:9" ht="18">
      <c r="A80" s="283" t="s">
        <v>106</v>
      </c>
      <c r="B80" s="284"/>
      <c r="C80" s="284"/>
      <c r="D80" s="284"/>
      <c r="E80" s="284"/>
      <c r="F80" s="284"/>
      <c r="G80" s="286">
        <f>G22</f>
        <v>0</v>
      </c>
      <c r="H80" s="127"/>
      <c r="I80" s="127"/>
    </row>
    <row r="81" spans="1:9" ht="18">
      <c r="A81" s="283" t="s">
        <v>107</v>
      </c>
      <c r="B81" s="284"/>
      <c r="C81" s="284"/>
      <c r="D81" s="284"/>
      <c r="E81" s="284"/>
      <c r="F81" s="284"/>
      <c r="G81" s="285">
        <f>G79*G80</f>
        <v>0</v>
      </c>
      <c r="H81" s="127"/>
      <c r="I81" s="127"/>
    </row>
    <row r="82" spans="1:9" ht="18">
      <c r="A82" s="287" t="s">
        <v>108</v>
      </c>
      <c r="B82" s="288"/>
      <c r="C82" s="288"/>
      <c r="D82" s="288"/>
      <c r="E82" s="288"/>
      <c r="F82" s="288"/>
      <c r="G82" s="289" t="e">
        <f>F77/G81</f>
        <v>#DIV/0!</v>
      </c>
      <c r="H82" s="127"/>
      <c r="I82" s="127"/>
    </row>
    <row r="83" spans="1:9" ht="15">
      <c r="A83" s="127"/>
      <c r="B83" s="127"/>
      <c r="C83" s="127"/>
      <c r="D83" s="127"/>
      <c r="E83" s="127"/>
      <c r="F83" s="127"/>
      <c r="G83" s="127"/>
      <c r="H83" s="127"/>
      <c r="I83" s="127"/>
    </row>
    <row r="84" spans="1:9" ht="15.75">
      <c r="A84" s="290"/>
      <c r="B84" s="127"/>
      <c r="C84" s="127"/>
      <c r="D84" s="127"/>
      <c r="E84" s="127"/>
      <c r="F84" s="127"/>
      <c r="G84" s="127"/>
      <c r="H84" s="127"/>
      <c r="I84" s="127"/>
    </row>
    <row r="85" spans="1:9" ht="15.75">
      <c r="A85" s="290" t="s">
        <v>109</v>
      </c>
      <c r="B85" s="291">
        <f>G11</f>
        <v>150</v>
      </c>
      <c r="C85" s="291"/>
      <c r="D85" s="292" t="s">
        <v>110</v>
      </c>
      <c r="E85" s="127"/>
      <c r="F85" s="127"/>
      <c r="G85" s="127"/>
      <c r="H85" s="127"/>
      <c r="I85" s="127"/>
    </row>
    <row r="86" spans="1:9" ht="15.75">
      <c r="A86" s="290" t="s">
        <v>151</v>
      </c>
      <c r="B86" s="292"/>
      <c r="C86" s="292"/>
      <c r="D86" s="292"/>
      <c r="E86" s="127"/>
      <c r="F86" s="127"/>
      <c r="G86" s="127"/>
      <c r="H86" s="127"/>
      <c r="I86" s="127"/>
    </row>
    <row r="87" spans="1:9" ht="15.75">
      <c r="A87" s="290" t="s">
        <v>112</v>
      </c>
      <c r="B87" s="293"/>
      <c r="C87" s="293"/>
      <c r="D87" s="294" t="e">
        <f>H65</f>
        <v>#DIV/0!</v>
      </c>
      <c r="E87" s="295"/>
      <c r="F87" s="296"/>
      <c r="G87" s="296"/>
      <c r="H87" s="296"/>
      <c r="I87" s="127"/>
    </row>
    <row r="88" spans="1:9" ht="15.75">
      <c r="A88" s="290"/>
      <c r="B88" s="179"/>
      <c r="C88" s="179"/>
      <c r="D88" s="179"/>
      <c r="E88" s="179"/>
      <c r="F88" s="296"/>
      <c r="G88" s="296"/>
      <c r="H88" s="296"/>
      <c r="I88" s="127"/>
    </row>
    <row r="89" spans="1:9" ht="18">
      <c r="A89" s="297" t="s">
        <v>113</v>
      </c>
      <c r="B89" s="179"/>
      <c r="C89" s="179"/>
      <c r="D89" s="179"/>
      <c r="E89" s="179"/>
      <c r="F89" s="179"/>
      <c r="G89" s="179"/>
      <c r="H89" s="179"/>
      <c r="I89" s="127"/>
    </row>
    <row r="90" spans="1:9" ht="18">
      <c r="A90" s="298"/>
      <c r="B90" s="298"/>
      <c r="C90" s="298"/>
      <c r="D90" s="298"/>
      <c r="E90" s="298"/>
      <c r="F90" s="298"/>
      <c r="G90" s="298"/>
      <c r="H90" s="298"/>
      <c r="I90" s="179"/>
    </row>
    <row r="91" spans="1:9" ht="15">
      <c r="A91" s="330" t="s">
        <v>114</v>
      </c>
      <c r="B91" s="330"/>
      <c r="C91" s="330"/>
      <c r="D91" s="330"/>
      <c r="E91" s="330"/>
      <c r="F91" s="330"/>
      <c r="G91" s="330"/>
      <c r="H91" s="330"/>
      <c r="I91" s="179"/>
    </row>
    <row r="92" spans="1:9" ht="15">
      <c r="A92" s="330" t="s">
        <v>115</v>
      </c>
      <c r="B92" s="330"/>
      <c r="C92" s="330"/>
      <c r="D92" s="330"/>
      <c r="E92" s="330"/>
      <c r="F92" s="330"/>
      <c r="G92" s="330"/>
      <c r="H92" s="330"/>
      <c r="I92" s="179"/>
    </row>
    <row r="93" spans="1:9" ht="15">
      <c r="A93" s="330" t="s">
        <v>116</v>
      </c>
      <c r="B93" s="330"/>
      <c r="C93" s="330"/>
      <c r="D93" s="330"/>
      <c r="E93" s="330"/>
      <c r="F93" s="330"/>
      <c r="G93" s="330"/>
      <c r="H93" s="330"/>
      <c r="I93" s="179"/>
    </row>
    <row r="94" spans="1:9" ht="15">
      <c r="A94" s="299" t="s">
        <v>117</v>
      </c>
      <c r="B94" s="330" t="str">
        <f>B17</f>
        <v>Veículo no mínimo de 15 lugares</v>
      </c>
      <c r="C94" s="330"/>
      <c r="D94" s="330"/>
      <c r="E94" s="330"/>
      <c r="F94" s="330"/>
      <c r="G94" s="330"/>
      <c r="H94" s="330"/>
      <c r="I94" s="179"/>
    </row>
    <row r="95" spans="1:9" ht="15">
      <c r="A95" s="299" t="s">
        <v>118</v>
      </c>
      <c r="B95" s="330" t="str">
        <f>A18</f>
        <v>Veículo no máximo 20 anos de uso (fabricação acima de 2002)</v>
      </c>
      <c r="C95" s="330"/>
      <c r="D95" s="330"/>
      <c r="E95" s="330"/>
      <c r="F95" s="330"/>
      <c r="G95" s="330"/>
      <c r="H95" s="330"/>
      <c r="I95" s="179"/>
    </row>
    <row r="96" spans="1:9" ht="15">
      <c r="A96" s="300" t="s">
        <v>144</v>
      </c>
      <c r="B96" s="299"/>
      <c r="C96" s="299"/>
      <c r="D96" s="299"/>
      <c r="E96" s="299"/>
      <c r="F96" s="299"/>
      <c r="G96" s="299"/>
      <c r="H96" s="299"/>
      <c r="I96" s="179"/>
    </row>
    <row r="97" spans="1:9" ht="15">
      <c r="A97" s="335" t="s">
        <v>120</v>
      </c>
      <c r="B97" s="335"/>
      <c r="C97" s="335"/>
      <c r="D97" s="335"/>
      <c r="E97" s="335"/>
      <c r="F97" s="335"/>
      <c r="G97" s="335"/>
      <c r="H97" s="335"/>
      <c r="I97" s="179"/>
    </row>
    <row r="98" spans="1:9" ht="15">
      <c r="A98" s="330" t="s">
        <v>121</v>
      </c>
      <c r="B98" s="330"/>
      <c r="C98" s="330"/>
      <c r="D98" s="330"/>
      <c r="E98" s="330"/>
      <c r="F98" s="330"/>
      <c r="G98" s="330"/>
      <c r="H98" s="330"/>
      <c r="I98" s="179"/>
    </row>
    <row r="99" spans="1:9" ht="29.25" customHeight="1">
      <c r="A99" s="331" t="s">
        <v>122</v>
      </c>
      <c r="B99" s="331"/>
      <c r="C99" s="331"/>
      <c r="D99" s="331"/>
      <c r="E99" s="331"/>
      <c r="F99" s="331"/>
      <c r="G99" s="331"/>
      <c r="H99" s="331"/>
      <c r="I99" s="179"/>
    </row>
    <row r="100" spans="1:9" ht="15">
      <c r="A100" s="330" t="s">
        <v>123</v>
      </c>
      <c r="B100" s="330"/>
      <c r="C100" s="330"/>
      <c r="D100" s="330"/>
      <c r="E100" s="330"/>
      <c r="F100" s="330"/>
      <c r="G100" s="330"/>
      <c r="H100" s="330"/>
      <c r="I100" s="179"/>
    </row>
    <row r="101" spans="1:9" ht="15">
      <c r="A101" s="330" t="s">
        <v>124</v>
      </c>
      <c r="B101" s="330"/>
      <c r="C101" s="330"/>
      <c r="D101" s="330"/>
      <c r="E101" s="330"/>
      <c r="F101" s="330"/>
      <c r="G101" s="330"/>
      <c r="H101" s="330"/>
      <c r="I101" s="179"/>
    </row>
    <row r="102" spans="1:9" ht="15">
      <c r="A102" s="330" t="s">
        <v>125</v>
      </c>
      <c r="B102" s="330"/>
      <c r="C102" s="330"/>
      <c r="D102" s="330"/>
      <c r="E102" s="330"/>
      <c r="F102" s="330"/>
      <c r="G102" s="330"/>
      <c r="H102" s="330"/>
      <c r="I102" s="179"/>
    </row>
    <row r="103" spans="1:9" ht="15">
      <c r="A103" s="330" t="s">
        <v>126</v>
      </c>
      <c r="B103" s="330"/>
      <c r="C103" s="330"/>
      <c r="D103" s="330"/>
      <c r="E103" s="330"/>
      <c r="F103" s="330"/>
      <c r="G103" s="330"/>
      <c r="H103" s="330"/>
      <c r="I103" s="179"/>
    </row>
    <row r="104" spans="1:9" ht="15">
      <c r="A104" s="330" t="s">
        <v>127</v>
      </c>
      <c r="B104" s="330"/>
      <c r="C104" s="330"/>
      <c r="D104" s="330"/>
      <c r="E104" s="330"/>
      <c r="F104" s="330"/>
      <c r="G104" s="330"/>
      <c r="H104" s="330"/>
      <c r="I104" s="179"/>
    </row>
    <row r="105" spans="1:9" ht="15">
      <c r="A105" s="330" t="s">
        <v>128</v>
      </c>
      <c r="B105" s="330"/>
      <c r="C105" s="330"/>
      <c r="D105" s="330"/>
      <c r="E105" s="330"/>
      <c r="F105" s="330"/>
      <c r="G105" s="330"/>
      <c r="H105" s="330"/>
      <c r="I105" s="179"/>
    </row>
    <row r="106" spans="1:9" ht="30" customHeight="1">
      <c r="A106" s="331" t="s">
        <v>129</v>
      </c>
      <c r="B106" s="331"/>
      <c r="C106" s="331"/>
      <c r="D106" s="331"/>
      <c r="E106" s="331"/>
      <c r="F106" s="331"/>
      <c r="G106" s="331"/>
      <c r="H106" s="331"/>
      <c r="I106" s="179"/>
    </row>
    <row r="107" spans="1:9" ht="30" customHeight="1">
      <c r="A107" s="331" t="s">
        <v>130</v>
      </c>
      <c r="B107" s="331"/>
      <c r="C107" s="331"/>
      <c r="D107" s="331"/>
      <c r="E107" s="331"/>
      <c r="F107" s="331"/>
      <c r="G107" s="331"/>
      <c r="H107" s="331"/>
      <c r="I107" s="179"/>
    </row>
    <row r="108" spans="1:9" ht="45" customHeight="1">
      <c r="A108" s="331" t="s">
        <v>131</v>
      </c>
      <c r="B108" s="331"/>
      <c r="C108" s="331"/>
      <c r="D108" s="331"/>
      <c r="E108" s="331"/>
      <c r="F108" s="331"/>
      <c r="G108" s="331"/>
      <c r="H108" s="331"/>
      <c r="I108" s="179"/>
    </row>
    <row r="109" spans="1:9" ht="15">
      <c r="A109" s="330" t="s">
        <v>132</v>
      </c>
      <c r="B109" s="330"/>
      <c r="C109" s="330"/>
      <c r="D109" s="330"/>
      <c r="E109" s="330"/>
      <c r="F109" s="330"/>
      <c r="G109" s="330"/>
      <c r="H109" s="330"/>
      <c r="I109" s="179"/>
    </row>
    <row r="110" spans="1:9" ht="15">
      <c r="A110" s="330" t="s">
        <v>133</v>
      </c>
      <c r="B110" s="330"/>
      <c r="C110" s="330"/>
      <c r="D110" s="330"/>
      <c r="E110" s="330"/>
      <c r="F110" s="330"/>
      <c r="G110" s="330"/>
      <c r="H110" s="330"/>
      <c r="I110" s="179"/>
    </row>
    <row r="111" spans="1:9" ht="15">
      <c r="A111" s="330" t="s">
        <v>134</v>
      </c>
      <c r="B111" s="330"/>
      <c r="C111" s="330"/>
      <c r="D111" s="330"/>
      <c r="E111" s="330"/>
      <c r="F111" s="330"/>
      <c r="G111" s="330"/>
      <c r="H111" s="330"/>
      <c r="I111" s="179"/>
    </row>
    <row r="112" spans="1:9" ht="15">
      <c r="A112" s="330" t="s">
        <v>135</v>
      </c>
      <c r="B112" s="330"/>
      <c r="C112" s="330"/>
      <c r="D112" s="330"/>
      <c r="E112" s="330"/>
      <c r="F112" s="330"/>
      <c r="G112" s="330"/>
      <c r="H112" s="330"/>
      <c r="I112" s="179"/>
    </row>
    <row r="113" spans="1:9" ht="30" customHeight="1">
      <c r="A113" s="331" t="s">
        <v>136</v>
      </c>
      <c r="B113" s="331"/>
      <c r="C113" s="331"/>
      <c r="D113" s="331"/>
      <c r="E113" s="331"/>
      <c r="F113" s="331"/>
      <c r="G113" s="331"/>
      <c r="H113" s="331"/>
      <c r="I113" s="179"/>
    </row>
    <row r="114" spans="1:9" ht="30" customHeight="1">
      <c r="A114" s="331" t="s">
        <v>137</v>
      </c>
      <c r="B114" s="331"/>
      <c r="C114" s="331"/>
      <c r="D114" s="331"/>
      <c r="E114" s="331"/>
      <c r="F114" s="331"/>
      <c r="G114" s="331"/>
      <c r="H114" s="331"/>
      <c r="I114" s="179"/>
    </row>
    <row r="115" spans="1:9" ht="15">
      <c r="A115" s="330" t="s">
        <v>138</v>
      </c>
      <c r="B115" s="330"/>
      <c r="C115" s="330"/>
      <c r="D115" s="330"/>
      <c r="E115" s="330"/>
      <c r="F115" s="330"/>
      <c r="G115" s="330"/>
      <c r="H115" s="330"/>
      <c r="I115" s="179"/>
    </row>
    <row r="116" spans="1:9" ht="15">
      <c r="A116" s="127"/>
      <c r="B116" s="127"/>
      <c r="C116" s="127"/>
      <c r="D116" s="127"/>
      <c r="E116" s="127"/>
      <c r="F116" s="127"/>
      <c r="G116" s="127"/>
      <c r="H116" s="127"/>
      <c r="I116" s="179"/>
    </row>
    <row r="117" spans="1:9" ht="16.5">
      <c r="A117" s="301"/>
      <c r="B117" s="179"/>
      <c r="C117" s="179"/>
      <c r="I117" s="179"/>
    </row>
    <row r="118" spans="1:9" ht="18">
      <c r="A118" s="298" t="str">
        <f>Resumo!A20</f>
        <v>Candiota, 27 de Junho de 2022</v>
      </c>
      <c r="B118" s="179"/>
      <c r="C118" s="179"/>
      <c r="I118" s="179"/>
    </row>
    <row r="119" spans="1:9" ht="18">
      <c r="A119" s="298"/>
      <c r="B119" s="179"/>
      <c r="C119" s="179"/>
      <c r="I119" s="179"/>
    </row>
    <row r="120" spans="1:9" ht="18">
      <c r="A120" s="298"/>
      <c r="B120" s="179"/>
      <c r="C120" s="179"/>
      <c r="D120" s="302"/>
      <c r="E120" s="302"/>
      <c r="F120" s="302"/>
      <c r="I120" s="179"/>
    </row>
    <row r="121" spans="1:9" ht="18">
      <c r="A121" s="298"/>
      <c r="B121" s="179"/>
      <c r="C121" s="179"/>
      <c r="D121" s="332" t="s">
        <v>27</v>
      </c>
      <c r="E121" s="332"/>
      <c r="F121" s="332"/>
      <c r="I121" s="179"/>
    </row>
    <row r="122" spans="1:9" ht="15">
      <c r="A122" s="179"/>
      <c r="B122" s="179"/>
      <c r="C122" s="179"/>
      <c r="D122" s="319" t="s">
        <v>139</v>
      </c>
      <c r="E122" s="319"/>
      <c r="F122" s="319"/>
      <c r="G122" s="179"/>
      <c r="H122" s="179"/>
      <c r="I122" s="179"/>
    </row>
    <row r="123" spans="1:9">
      <c r="A123" s="179"/>
      <c r="B123" s="179"/>
      <c r="C123" s="179"/>
      <c r="D123" s="179"/>
      <c r="E123" s="179"/>
      <c r="F123" s="179"/>
      <c r="G123" s="179"/>
      <c r="H123" s="179"/>
      <c r="I123" s="179"/>
    </row>
    <row r="124" spans="1:9">
      <c r="A124" s="179"/>
      <c r="B124" s="179"/>
      <c r="C124" s="179"/>
      <c r="D124" s="179"/>
      <c r="E124" s="179"/>
      <c r="F124" s="179"/>
      <c r="G124" s="179"/>
      <c r="H124" s="179"/>
      <c r="I124" s="179"/>
    </row>
    <row r="125" spans="1:9">
      <c r="D125" s="179"/>
      <c r="E125" s="179"/>
      <c r="F125" s="179"/>
      <c r="G125" s="179"/>
      <c r="H125" s="179"/>
    </row>
    <row r="126" spans="1:9">
      <c r="D126" s="179"/>
      <c r="E126" s="179"/>
      <c r="F126" s="179"/>
      <c r="G126" s="179"/>
      <c r="H126" s="179"/>
    </row>
    <row r="127" spans="1:9">
      <c r="D127" s="179"/>
      <c r="E127" s="179"/>
      <c r="F127" s="179"/>
      <c r="G127" s="179"/>
      <c r="H127" s="179"/>
    </row>
    <row r="128" spans="1:9">
      <c r="D128" s="179"/>
      <c r="E128" s="179"/>
      <c r="F128" s="179"/>
      <c r="G128" s="179"/>
      <c r="H128" s="179"/>
    </row>
    <row r="129" spans="4:8">
      <c r="D129" s="179"/>
      <c r="E129" s="179"/>
      <c r="F129" s="179"/>
      <c r="G129" s="179"/>
      <c r="H129" s="179"/>
    </row>
  </sheetData>
  <mergeCells count="41">
    <mergeCell ref="D122:F122"/>
    <mergeCell ref="A112:H112"/>
    <mergeCell ref="A113:H113"/>
    <mergeCell ref="A114:H114"/>
    <mergeCell ref="A115:H115"/>
    <mergeCell ref="D121:F121"/>
    <mergeCell ref="A107:H107"/>
    <mergeCell ref="A108:H108"/>
    <mergeCell ref="A109:H109"/>
    <mergeCell ref="A110:H110"/>
    <mergeCell ref="A111:H111"/>
    <mergeCell ref="A102:H102"/>
    <mergeCell ref="A103:H103"/>
    <mergeCell ref="A104:H104"/>
    <mergeCell ref="A105:H105"/>
    <mergeCell ref="A106:H106"/>
    <mergeCell ref="A97:H97"/>
    <mergeCell ref="A98:H98"/>
    <mergeCell ref="A99:H99"/>
    <mergeCell ref="A100:H100"/>
    <mergeCell ref="A101:H101"/>
    <mergeCell ref="A91:H91"/>
    <mergeCell ref="A92:H92"/>
    <mergeCell ref="A93:H93"/>
    <mergeCell ref="B94:H94"/>
    <mergeCell ref="B95:H95"/>
    <mergeCell ref="A19:F19"/>
    <mergeCell ref="A20:F20"/>
    <mergeCell ref="A21:F21"/>
    <mergeCell ref="A22:F22"/>
    <mergeCell ref="D30:H30"/>
    <mergeCell ref="A14:F14"/>
    <mergeCell ref="A15:F15"/>
    <mergeCell ref="A16:F16"/>
    <mergeCell ref="B17:G17"/>
    <mergeCell ref="A18:F18"/>
    <mergeCell ref="A1:H1"/>
    <mergeCell ref="A2:H2"/>
    <mergeCell ref="A3:H3"/>
    <mergeCell ref="A4:H4"/>
    <mergeCell ref="A11:F11"/>
  </mergeCells>
  <pageMargins left="0.511811023622047" right="0.511811023622047" top="0.78740157480314998" bottom="0.78740157480314998" header="0.31496062992126" footer="0.31496062992126"/>
  <pageSetup paperSize="9" scale="57" fitToHeight="2" orientation="portrait" verticalDpi="30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67"/>
  <sheetViews>
    <sheetView workbookViewId="0">
      <selection activeCell="C6" sqref="C6"/>
    </sheetView>
  </sheetViews>
  <sheetFormatPr defaultColWidth="9.140625" defaultRowHeight="12.75"/>
  <cols>
    <col min="1" max="1" width="13.5703125" style="2" customWidth="1"/>
    <col min="2" max="2" width="39.5703125" style="2" customWidth="1"/>
    <col min="3" max="3" width="20.85546875" style="2" customWidth="1"/>
    <col min="4" max="4" width="37.28515625" style="86" customWidth="1"/>
    <col min="5" max="10" width="9.140625" style="2"/>
    <col min="11" max="11" width="11" style="2" customWidth="1"/>
    <col min="12" max="16384" width="9.140625" style="2"/>
  </cols>
  <sheetData>
    <row r="1" spans="1:12">
      <c r="A1" s="12" t="s">
        <v>160</v>
      </c>
    </row>
    <row r="2" spans="1:12">
      <c r="A2" s="15" t="s">
        <v>161</v>
      </c>
    </row>
    <row r="4" spans="1:12" ht="15" customHeight="1">
      <c r="A4" s="336" t="s">
        <v>162</v>
      </c>
      <c r="B4" s="337"/>
      <c r="C4" s="338"/>
      <c r="D4" s="87"/>
      <c r="E4" s="87"/>
      <c r="F4" s="87"/>
    </row>
    <row r="5" spans="1:12" ht="14.25">
      <c r="A5" s="88" t="s">
        <v>163</v>
      </c>
      <c r="B5" s="89" t="s">
        <v>164</v>
      </c>
      <c r="C5" s="90" t="s">
        <v>165</v>
      </c>
      <c r="D5" s="91"/>
    </row>
    <row r="6" spans="1:12" ht="15.75" customHeight="1">
      <c r="A6" s="88" t="s">
        <v>166</v>
      </c>
      <c r="B6" s="89" t="s">
        <v>167</v>
      </c>
      <c r="C6" s="92">
        <v>0</v>
      </c>
      <c r="D6" s="91"/>
      <c r="F6" s="86"/>
      <c r="G6" s="86"/>
      <c r="H6" s="86"/>
      <c r="I6" s="86"/>
      <c r="J6" s="86"/>
      <c r="K6" s="86"/>
      <c r="L6" s="86"/>
    </row>
    <row r="7" spans="1:12" ht="14.25">
      <c r="A7" s="88" t="s">
        <v>168</v>
      </c>
      <c r="B7" s="89" t="s">
        <v>169</v>
      </c>
      <c r="C7" s="92">
        <v>0</v>
      </c>
      <c r="D7" s="91"/>
      <c r="F7" s="86"/>
      <c r="G7" s="86"/>
      <c r="H7" s="86"/>
      <c r="I7" s="86"/>
      <c r="J7" s="86"/>
      <c r="K7" s="86"/>
      <c r="L7" s="86"/>
    </row>
    <row r="8" spans="1:12" ht="14.25">
      <c r="A8" s="88" t="s">
        <v>170</v>
      </c>
      <c r="B8" s="89" t="s">
        <v>171</v>
      </c>
      <c r="C8" s="92">
        <v>0</v>
      </c>
      <c r="D8" s="91"/>
      <c r="F8" s="86"/>
      <c r="G8" s="86"/>
      <c r="H8" s="86"/>
      <c r="I8" s="86"/>
      <c r="J8" s="86"/>
      <c r="K8" s="86"/>
      <c r="L8" s="86"/>
    </row>
    <row r="9" spans="1:12" ht="14.25">
      <c r="A9" s="88" t="s">
        <v>172</v>
      </c>
      <c r="B9" s="89" t="s">
        <v>173</v>
      </c>
      <c r="C9" s="92">
        <v>0</v>
      </c>
      <c r="D9" s="91"/>
      <c r="F9" s="86"/>
      <c r="G9" s="86"/>
      <c r="H9" s="86"/>
      <c r="I9" s="86"/>
      <c r="J9" s="86"/>
      <c r="K9" s="86"/>
      <c r="L9" s="86"/>
    </row>
    <row r="10" spans="1:12" ht="14.25">
      <c r="A10" s="88" t="s">
        <v>174</v>
      </c>
      <c r="B10" s="89" t="s">
        <v>175</v>
      </c>
      <c r="C10" s="92">
        <v>0</v>
      </c>
      <c r="D10" s="91"/>
      <c r="F10" s="86"/>
      <c r="G10" s="86"/>
      <c r="H10" s="86"/>
      <c r="I10" s="86"/>
      <c r="J10" s="86"/>
      <c r="K10" s="86"/>
      <c r="L10" s="86"/>
    </row>
    <row r="11" spans="1:12" ht="14.25">
      <c r="A11" s="88" t="s">
        <v>176</v>
      </c>
      <c r="B11" s="89" t="s">
        <v>177</v>
      </c>
      <c r="C11" s="92">
        <v>0</v>
      </c>
      <c r="D11" s="91"/>
      <c r="F11" s="86"/>
      <c r="G11" s="86"/>
      <c r="H11" s="86"/>
      <c r="I11" s="86"/>
      <c r="J11" s="86"/>
      <c r="K11" s="86"/>
      <c r="L11" s="86"/>
    </row>
    <row r="12" spans="1:12" ht="14.25">
      <c r="A12" s="88" t="s">
        <v>178</v>
      </c>
      <c r="B12" s="89" t="s">
        <v>179</v>
      </c>
      <c r="C12" s="92">
        <v>0</v>
      </c>
      <c r="D12" s="91"/>
      <c r="F12" s="86"/>
      <c r="G12" s="86"/>
      <c r="H12" s="86"/>
      <c r="I12" s="86"/>
      <c r="J12" s="86"/>
      <c r="K12" s="86"/>
      <c r="L12" s="86"/>
    </row>
    <row r="13" spans="1:12" ht="14.25">
      <c r="A13" s="88" t="s">
        <v>180</v>
      </c>
      <c r="B13" s="89" t="s">
        <v>181</v>
      </c>
      <c r="C13" s="92">
        <v>0.08</v>
      </c>
      <c r="D13" s="93"/>
      <c r="F13" s="86"/>
      <c r="G13" s="86"/>
      <c r="H13" s="86"/>
      <c r="I13" s="86"/>
      <c r="J13" s="86"/>
      <c r="K13" s="86"/>
      <c r="L13" s="86"/>
    </row>
    <row r="14" spans="1:12" ht="15">
      <c r="A14" s="88" t="s">
        <v>15</v>
      </c>
      <c r="B14" s="94" t="s">
        <v>182</v>
      </c>
      <c r="C14" s="95">
        <f>SUM(C6:C13)</f>
        <v>0.08</v>
      </c>
      <c r="D14" s="93"/>
      <c r="F14" s="86"/>
      <c r="G14" s="86"/>
      <c r="H14" s="86"/>
      <c r="I14" s="86"/>
      <c r="J14" s="86"/>
      <c r="K14" s="86"/>
      <c r="L14" s="86"/>
    </row>
    <row r="15" spans="1:12" ht="15">
      <c r="A15" s="96"/>
      <c r="B15" s="97"/>
      <c r="C15" s="98"/>
      <c r="D15" s="93"/>
      <c r="F15" s="86"/>
      <c r="G15" s="86"/>
      <c r="H15" s="86"/>
      <c r="I15" s="86"/>
      <c r="J15" s="86"/>
      <c r="K15" s="86"/>
      <c r="L15" s="86"/>
    </row>
    <row r="16" spans="1:12" ht="14.25">
      <c r="A16" s="88" t="s">
        <v>183</v>
      </c>
      <c r="B16" s="99" t="s">
        <v>184</v>
      </c>
      <c r="C16" s="92">
        <f>ROUND(IF(CAGED!C39&gt;24,(1-12/CAGED!C39)*0.1111,0.1111-C25),4)</f>
        <v>0</v>
      </c>
      <c r="D16" s="93"/>
      <c r="F16" s="86"/>
      <c r="G16" s="86"/>
      <c r="H16" s="86"/>
      <c r="I16" s="86"/>
      <c r="J16" s="86"/>
      <c r="K16" s="86"/>
      <c r="L16" s="86"/>
    </row>
    <row r="17" spans="1:12" ht="14.25">
      <c r="A17" s="88" t="s">
        <v>185</v>
      </c>
      <c r="B17" s="99" t="s">
        <v>186</v>
      </c>
      <c r="C17" s="92">
        <f>ROUND(CAGED!C33/CAGED!C30,4)</f>
        <v>8.3299999999999999E-2</v>
      </c>
      <c r="D17" s="93"/>
      <c r="F17" s="86"/>
      <c r="G17" s="86"/>
      <c r="H17" s="86"/>
      <c r="I17" s="86"/>
      <c r="J17" s="86"/>
      <c r="K17" s="86"/>
      <c r="L17" s="86"/>
    </row>
    <row r="18" spans="1:12" ht="14.25">
      <c r="A18" s="88" t="s">
        <v>187</v>
      </c>
      <c r="B18" s="99" t="s">
        <v>188</v>
      </c>
      <c r="C18" s="92">
        <v>5.9999999999999995E-4</v>
      </c>
      <c r="D18" s="93"/>
      <c r="F18" s="86"/>
      <c r="G18" s="86"/>
      <c r="H18" s="86"/>
      <c r="I18" s="86"/>
      <c r="J18" s="86"/>
      <c r="K18" s="86"/>
      <c r="L18" s="86"/>
    </row>
    <row r="19" spans="1:12" ht="14.25">
      <c r="A19" s="88" t="s">
        <v>189</v>
      </c>
      <c r="B19" s="99" t="s">
        <v>190</v>
      </c>
      <c r="C19" s="92">
        <v>8.2000000000000007E-3</v>
      </c>
      <c r="D19" s="93"/>
      <c r="F19" s="86"/>
      <c r="G19" s="86"/>
      <c r="H19" s="86"/>
      <c r="I19" s="86"/>
      <c r="J19" s="86"/>
      <c r="K19" s="86"/>
      <c r="L19" s="86"/>
    </row>
    <row r="20" spans="1:12" ht="14.25">
      <c r="A20" s="88" t="s">
        <v>191</v>
      </c>
      <c r="B20" s="99" t="s">
        <v>192</v>
      </c>
      <c r="C20" s="92">
        <v>3.0999999999999999E-3</v>
      </c>
      <c r="D20" s="93"/>
      <c r="F20" s="86"/>
      <c r="G20" s="86"/>
      <c r="H20" s="86"/>
      <c r="I20" s="86"/>
      <c r="J20" s="86"/>
      <c r="K20" s="86"/>
      <c r="L20" s="86"/>
    </row>
    <row r="21" spans="1:12" ht="14.25">
      <c r="A21" s="88" t="s">
        <v>193</v>
      </c>
      <c r="B21" s="99" t="s">
        <v>194</v>
      </c>
      <c r="C21" s="92">
        <v>1.66E-2</v>
      </c>
      <c r="D21" s="93"/>
      <c r="F21" s="86"/>
      <c r="G21" s="86"/>
      <c r="H21" s="86"/>
      <c r="I21" s="86"/>
      <c r="J21" s="86"/>
      <c r="K21" s="86"/>
      <c r="L21" s="86"/>
    </row>
    <row r="22" spans="1:12" ht="15">
      <c r="A22" s="88" t="s">
        <v>16</v>
      </c>
      <c r="B22" s="94" t="s">
        <v>195</v>
      </c>
      <c r="C22" s="95">
        <f>SUM(C16:C21)</f>
        <v>0.11180000000000001</v>
      </c>
      <c r="D22" s="100"/>
      <c r="F22" s="86"/>
      <c r="G22" s="86"/>
      <c r="H22" s="86"/>
      <c r="I22" s="86"/>
      <c r="J22" s="86"/>
      <c r="K22" s="86"/>
      <c r="L22" s="86"/>
    </row>
    <row r="23" spans="1:12" ht="15">
      <c r="A23" s="96"/>
      <c r="B23" s="97"/>
      <c r="C23" s="98"/>
      <c r="D23" s="100"/>
      <c r="F23" s="86"/>
      <c r="G23" s="86"/>
      <c r="H23" s="86"/>
      <c r="I23" s="86"/>
      <c r="J23" s="86"/>
      <c r="K23" s="86"/>
      <c r="L23" s="86"/>
    </row>
    <row r="24" spans="1:12" ht="14.25">
      <c r="A24" s="88" t="s">
        <v>196</v>
      </c>
      <c r="B24" s="89" t="s">
        <v>197</v>
      </c>
      <c r="C24" s="92">
        <f>ROUND((CAGED!C38)*CAGED!C29/CAGED!C30,4)</f>
        <v>1.95E-2</v>
      </c>
      <c r="D24" s="93"/>
      <c r="E24" s="101"/>
      <c r="F24" s="86"/>
      <c r="G24" s="86"/>
      <c r="H24" s="86"/>
      <c r="I24" s="86"/>
      <c r="J24" s="86"/>
      <c r="K24" s="86"/>
      <c r="L24" s="86"/>
    </row>
    <row r="25" spans="1:12" ht="14.25">
      <c r="A25" s="88" t="s">
        <v>198</v>
      </c>
      <c r="B25" s="89" t="s">
        <v>199</v>
      </c>
      <c r="C25" s="92">
        <f>ROUND(IF(CAGED!C39&gt;12,12/CAGED!C39*0.1111,0.1111),4)</f>
        <v>0.1111</v>
      </c>
      <c r="D25" s="93"/>
      <c r="F25" s="86"/>
      <c r="G25" s="86"/>
      <c r="H25" s="102"/>
      <c r="I25" s="86"/>
      <c r="J25" s="86"/>
      <c r="K25" s="86"/>
      <c r="L25" s="86"/>
    </row>
    <row r="26" spans="1:12" ht="14.25">
      <c r="A26" s="88" t="s">
        <v>200</v>
      </c>
      <c r="B26" s="89" t="s">
        <v>201</v>
      </c>
      <c r="C26" s="92">
        <f>ROUND((CAGED!C32+CAGED!C31)/360*C24,4)</f>
        <v>2.2000000000000001E-3</v>
      </c>
      <c r="D26" s="93"/>
      <c r="E26" s="101"/>
      <c r="F26" s="86"/>
      <c r="G26" s="86"/>
      <c r="H26" s="86"/>
      <c r="I26" s="86"/>
      <c r="J26" s="86"/>
      <c r="K26" s="86"/>
      <c r="L26" s="86"/>
    </row>
    <row r="27" spans="1:12" ht="14.25">
      <c r="A27" s="88" t="s">
        <v>202</v>
      </c>
      <c r="B27" s="89" t="s">
        <v>203</v>
      </c>
      <c r="C27" s="92">
        <f>ROUND((CAGED!C30+CAGED!C31+CAGED!C33)/CAGED!C28*CAGED!C35*CAGED!C36*CAGED!C29/CAGED!C30,4)</f>
        <v>2.9999999999999997E-4</v>
      </c>
      <c r="D27" s="93"/>
      <c r="F27" s="86"/>
      <c r="G27" s="103"/>
      <c r="H27" s="86"/>
      <c r="I27" s="86"/>
      <c r="J27" s="86"/>
      <c r="K27" s="86"/>
      <c r="L27" s="86"/>
    </row>
    <row r="28" spans="1:12" ht="14.25">
      <c r="A28" s="88" t="s">
        <v>204</v>
      </c>
      <c r="B28" s="89" t="s">
        <v>205</v>
      </c>
      <c r="C28" s="92">
        <f>ROUND((CAGED!C32/CAGED!C30)*CAGED!C29/12,4)</f>
        <v>1.6000000000000001E-3</v>
      </c>
      <c r="D28" s="93"/>
      <c r="F28" s="86"/>
      <c r="G28" s="86"/>
      <c r="H28" s="86"/>
      <c r="I28" s="86"/>
      <c r="J28" s="86"/>
      <c r="K28" s="86"/>
      <c r="L28" s="86"/>
    </row>
    <row r="29" spans="1:12" ht="15">
      <c r="A29" s="88" t="s">
        <v>17</v>
      </c>
      <c r="B29" s="94" t="s">
        <v>206</v>
      </c>
      <c r="C29" s="95">
        <f>SUM(C24:C28)</f>
        <v>0.13469999999999999</v>
      </c>
      <c r="D29" s="100"/>
      <c r="F29" s="86"/>
      <c r="G29" s="86"/>
      <c r="H29" s="86"/>
      <c r="I29" s="86"/>
      <c r="J29" s="86"/>
      <c r="K29" s="86"/>
      <c r="L29" s="86"/>
    </row>
    <row r="30" spans="1:12" ht="15">
      <c r="A30" s="96"/>
      <c r="B30" s="97"/>
      <c r="C30" s="98"/>
      <c r="D30" s="100"/>
      <c r="F30" s="86"/>
      <c r="G30" s="86"/>
      <c r="H30" s="86"/>
      <c r="I30" s="86"/>
      <c r="J30" s="86"/>
      <c r="K30" s="86"/>
      <c r="L30" s="86"/>
    </row>
    <row r="31" spans="1:12" ht="14.25">
      <c r="A31" s="88" t="s">
        <v>207</v>
      </c>
      <c r="B31" s="89" t="s">
        <v>208</v>
      </c>
      <c r="C31" s="92">
        <f>ROUND(C14*C22,4)</f>
        <v>8.8999999999999999E-3</v>
      </c>
      <c r="D31" s="93"/>
      <c r="F31" s="86"/>
      <c r="G31" s="86"/>
      <c r="H31" s="86"/>
      <c r="I31" s="86"/>
      <c r="J31" s="86"/>
      <c r="K31" s="86"/>
      <c r="L31" s="86"/>
    </row>
    <row r="32" spans="1:12" ht="28.5">
      <c r="A32" s="88" t="s">
        <v>209</v>
      </c>
      <c r="B32" s="104" t="s">
        <v>210</v>
      </c>
      <c r="C32" s="92">
        <f>ROUND((C24*C14),4)</f>
        <v>1.6000000000000001E-3</v>
      </c>
      <c r="D32" s="93"/>
      <c r="F32" s="86"/>
      <c r="G32" s="86"/>
      <c r="H32" s="86"/>
      <c r="I32" s="86"/>
      <c r="J32" s="86"/>
      <c r="K32" s="86"/>
      <c r="L32" s="86"/>
    </row>
    <row r="33" spans="1:12" ht="15">
      <c r="A33" s="88" t="s">
        <v>18</v>
      </c>
      <c r="B33" s="94" t="s">
        <v>211</v>
      </c>
      <c r="C33" s="95">
        <f>SUM(C31:C32)</f>
        <v>1.0500000000000001E-2</v>
      </c>
      <c r="D33" s="105"/>
      <c r="F33" s="86"/>
      <c r="G33" s="86"/>
      <c r="H33" s="86"/>
      <c r="I33" s="86"/>
      <c r="J33" s="86"/>
      <c r="K33" s="86"/>
      <c r="L33" s="86"/>
    </row>
    <row r="34" spans="1:12" ht="15">
      <c r="A34" s="106"/>
      <c r="B34" s="107" t="s">
        <v>212</v>
      </c>
      <c r="C34" s="108">
        <f>C33+C29+C22+C14</f>
        <v>0.33700000000000002</v>
      </c>
      <c r="D34" s="105"/>
      <c r="F34" s="86"/>
      <c r="G34" s="86"/>
      <c r="H34" s="86"/>
      <c r="I34" s="86"/>
      <c r="J34" s="86"/>
      <c r="K34" s="86"/>
      <c r="L34" s="86"/>
    </row>
    <row r="35" spans="1:12" ht="15">
      <c r="A35" s="93"/>
      <c r="B35" s="109"/>
      <c r="C35" s="110"/>
      <c r="D35" s="111"/>
      <c r="F35" s="86"/>
      <c r="G35" s="86"/>
      <c r="H35" s="86"/>
      <c r="I35" s="86"/>
      <c r="J35" s="86"/>
      <c r="K35" s="86"/>
      <c r="L35" s="86"/>
    </row>
    <row r="36" spans="1:12" ht="14.25">
      <c r="A36" s="93"/>
      <c r="B36" s="93"/>
      <c r="C36" s="112"/>
      <c r="D36" s="113"/>
      <c r="F36" s="86"/>
      <c r="G36" s="86"/>
      <c r="H36" s="86"/>
      <c r="I36" s="86"/>
      <c r="J36" s="86"/>
      <c r="K36" s="86"/>
      <c r="L36" s="86"/>
    </row>
    <row r="37" spans="1:12" s="10" customFormat="1" ht="16.5" customHeight="1">
      <c r="A37" s="20" t="s">
        <v>213</v>
      </c>
      <c r="B37" s="21"/>
      <c r="C37" s="21"/>
      <c r="D37" s="19"/>
      <c r="E37" s="19"/>
      <c r="F37" s="19"/>
      <c r="G37" s="19"/>
    </row>
    <row r="38" spans="1:12" s="10" customFormat="1" ht="16.5" customHeight="1">
      <c r="A38" s="20" t="s">
        <v>214</v>
      </c>
      <c r="B38" s="21"/>
      <c r="C38" s="21"/>
      <c r="D38" s="19"/>
      <c r="E38" s="19"/>
      <c r="F38" s="19"/>
      <c r="G38" s="19"/>
    </row>
    <row r="39" spans="1:12" ht="14.25">
      <c r="A39" s="91"/>
      <c r="B39" s="91"/>
      <c r="C39" s="114"/>
      <c r="D39" s="91"/>
      <c r="F39" s="86"/>
      <c r="G39" s="86"/>
      <c r="H39" s="86"/>
      <c r="I39" s="86"/>
      <c r="J39" s="86"/>
      <c r="K39" s="86"/>
      <c r="L39" s="86"/>
    </row>
    <row r="40" spans="1:12" ht="14.25">
      <c r="A40" s="91"/>
      <c r="B40" s="91"/>
      <c r="C40" s="114"/>
      <c r="D40" s="91"/>
      <c r="F40" s="86"/>
      <c r="G40" s="86"/>
      <c r="H40" s="86"/>
      <c r="I40" s="86"/>
      <c r="J40" s="86"/>
      <c r="K40" s="86"/>
      <c r="L40" s="86"/>
    </row>
    <row r="41" spans="1:12" ht="14.25">
      <c r="A41" s="91"/>
      <c r="B41" s="91"/>
      <c r="C41" s="114"/>
      <c r="D41" s="91"/>
      <c r="F41" s="86"/>
      <c r="G41" s="86"/>
      <c r="H41" s="86"/>
      <c r="I41" s="86"/>
      <c r="J41" s="86"/>
      <c r="K41" s="86"/>
      <c r="L41" s="86"/>
    </row>
    <row r="42" spans="1:12" ht="15">
      <c r="A42" s="91"/>
      <c r="B42" s="115"/>
      <c r="C42" s="116"/>
      <c r="D42" s="91"/>
      <c r="F42" s="86"/>
      <c r="G42" s="86"/>
      <c r="H42" s="86"/>
      <c r="I42" s="86"/>
      <c r="J42" s="86"/>
      <c r="K42" s="86"/>
      <c r="L42" s="86"/>
    </row>
    <row r="43" spans="1:12" ht="15">
      <c r="A43" s="105"/>
      <c r="B43" s="115"/>
      <c r="C43" s="116"/>
      <c r="D43" s="105"/>
      <c r="E43" s="86"/>
      <c r="F43" s="86"/>
      <c r="G43" s="86"/>
      <c r="H43" s="86"/>
      <c r="I43" s="86"/>
      <c r="J43" s="86"/>
      <c r="K43" s="86"/>
      <c r="L43" s="86"/>
    </row>
    <row r="44" spans="1:12" ht="16.5">
      <c r="A44" s="117"/>
      <c r="B44" s="86"/>
      <c r="C44" s="86"/>
      <c r="E44" s="86"/>
      <c r="F44" s="86"/>
      <c r="G44" s="86"/>
      <c r="H44" s="86"/>
      <c r="I44" s="86"/>
      <c r="J44" s="86"/>
      <c r="K44" s="86"/>
      <c r="L44" s="86"/>
    </row>
    <row r="45" spans="1:12">
      <c r="A45" s="118"/>
      <c r="B45" s="119"/>
      <c r="C45" s="119"/>
      <c r="E45" s="86"/>
      <c r="F45" s="86"/>
      <c r="G45" s="86"/>
      <c r="H45" s="86"/>
      <c r="I45" s="86"/>
      <c r="J45" s="86"/>
      <c r="K45" s="86"/>
      <c r="L45" s="86"/>
    </row>
    <row r="46" spans="1:12" ht="14.25">
      <c r="A46" s="91"/>
      <c r="B46" s="120"/>
      <c r="C46" s="119"/>
      <c r="E46" s="86"/>
      <c r="F46" s="86"/>
      <c r="G46" s="86"/>
      <c r="H46" s="86"/>
      <c r="I46" s="86"/>
      <c r="J46" s="86"/>
      <c r="K46" s="86"/>
      <c r="L46" s="86"/>
    </row>
    <row r="47" spans="1:12" ht="14.25">
      <c r="A47" s="91"/>
      <c r="B47" s="120"/>
      <c r="C47" s="91"/>
      <c r="E47" s="86"/>
      <c r="F47" s="86"/>
      <c r="G47" s="86"/>
      <c r="H47" s="86"/>
      <c r="I47" s="86"/>
      <c r="J47" s="86"/>
      <c r="K47" s="86"/>
      <c r="L47" s="86"/>
    </row>
    <row r="48" spans="1:12" ht="14.25">
      <c r="A48" s="91"/>
      <c r="B48" s="114"/>
      <c r="C48" s="119"/>
      <c r="E48" s="86"/>
      <c r="F48" s="86"/>
      <c r="G48" s="86"/>
      <c r="H48" s="86"/>
      <c r="I48" s="86"/>
      <c r="J48" s="86"/>
      <c r="K48" s="86"/>
      <c r="L48" s="86"/>
    </row>
    <row r="49" spans="1:12" ht="14.25">
      <c r="A49" s="91"/>
      <c r="B49" s="120"/>
      <c r="C49" s="91"/>
      <c r="E49" s="86"/>
      <c r="F49" s="86"/>
      <c r="G49" s="86"/>
      <c r="H49" s="86"/>
      <c r="I49" s="86"/>
      <c r="J49" s="86"/>
      <c r="K49" s="86"/>
      <c r="L49" s="86"/>
    </row>
    <row r="50" spans="1:12" ht="14.25">
      <c r="A50" s="91"/>
      <c r="B50" s="114"/>
      <c r="C50" s="119"/>
      <c r="E50" s="86"/>
      <c r="F50" s="86"/>
      <c r="G50" s="86"/>
      <c r="H50" s="86"/>
      <c r="I50" s="86"/>
      <c r="J50" s="86"/>
      <c r="K50" s="86"/>
      <c r="L50" s="86"/>
    </row>
    <row r="51" spans="1:12" ht="14.25">
      <c r="A51" s="91"/>
      <c r="B51" s="120"/>
      <c r="C51" s="91"/>
      <c r="E51" s="86"/>
      <c r="F51" s="86"/>
      <c r="G51" s="86"/>
      <c r="H51" s="86"/>
      <c r="I51" s="86"/>
      <c r="J51" s="86"/>
      <c r="K51" s="86"/>
      <c r="L51" s="86"/>
    </row>
    <row r="52" spans="1:12" ht="14.25">
      <c r="A52" s="91"/>
      <c r="B52" s="114"/>
      <c r="C52" s="119"/>
      <c r="E52" s="86"/>
      <c r="F52" s="86"/>
      <c r="G52" s="86"/>
      <c r="H52" s="86"/>
      <c r="I52" s="86"/>
      <c r="J52" s="86"/>
      <c r="K52" s="86"/>
      <c r="L52" s="86"/>
    </row>
    <row r="53" spans="1:12" ht="14.25">
      <c r="A53" s="91"/>
      <c r="B53" s="120"/>
      <c r="C53" s="91"/>
      <c r="E53" s="86"/>
      <c r="F53" s="86"/>
      <c r="G53" s="86"/>
      <c r="H53" s="86"/>
      <c r="I53" s="86"/>
      <c r="J53" s="86"/>
      <c r="K53" s="86"/>
      <c r="L53" s="86"/>
    </row>
    <row r="54" spans="1:12" ht="14.25">
      <c r="A54" s="91"/>
      <c r="B54" s="114"/>
      <c r="C54" s="119"/>
      <c r="E54" s="86"/>
      <c r="F54" s="86"/>
      <c r="G54" s="86"/>
      <c r="H54" s="86"/>
      <c r="I54" s="86"/>
      <c r="J54" s="86"/>
      <c r="K54" s="86"/>
      <c r="L54" s="86"/>
    </row>
    <row r="55" spans="1:12" ht="16.5">
      <c r="A55" s="117"/>
      <c r="B55" s="86"/>
      <c r="C55" s="86"/>
      <c r="E55" s="86"/>
      <c r="F55" s="86"/>
      <c r="G55" s="86"/>
      <c r="H55" s="86"/>
      <c r="I55" s="86"/>
      <c r="J55" s="86"/>
      <c r="K55" s="86"/>
      <c r="L55" s="86"/>
    </row>
    <row r="56" spans="1:12">
      <c r="A56" s="86"/>
      <c r="B56" s="86"/>
      <c r="C56" s="86"/>
      <c r="E56" s="86"/>
      <c r="F56" s="86"/>
      <c r="G56" s="86"/>
      <c r="H56" s="86"/>
      <c r="I56" s="86"/>
      <c r="J56" s="86"/>
      <c r="K56" s="86"/>
      <c r="L56" s="86"/>
    </row>
    <row r="57" spans="1:12">
      <c r="A57" s="86"/>
      <c r="B57" s="86"/>
      <c r="C57" s="86"/>
      <c r="E57" s="86"/>
      <c r="F57" s="86"/>
      <c r="G57" s="86"/>
      <c r="H57" s="86"/>
      <c r="I57" s="86"/>
      <c r="J57" s="86"/>
      <c r="K57" s="86"/>
      <c r="L57" s="86"/>
    </row>
    <row r="58" spans="1:12">
      <c r="A58" s="121"/>
      <c r="B58" s="86"/>
      <c r="C58" s="86"/>
      <c r="E58" s="86"/>
      <c r="F58" s="86"/>
      <c r="G58" s="86"/>
      <c r="H58" s="86"/>
      <c r="I58" s="86"/>
      <c r="J58" s="86"/>
      <c r="K58" s="86"/>
      <c r="L58" s="86"/>
    </row>
    <row r="59" spans="1:12">
      <c r="A59" s="86"/>
      <c r="B59" s="86"/>
      <c r="C59" s="86"/>
      <c r="E59" s="86"/>
    </row>
    <row r="60" spans="1:12">
      <c r="A60" s="86"/>
      <c r="B60" s="86"/>
      <c r="C60" s="86"/>
      <c r="E60" s="86"/>
    </row>
    <row r="61" spans="1:12">
      <c r="A61" s="86"/>
      <c r="B61" s="86"/>
      <c r="C61" s="86"/>
      <c r="E61" s="86"/>
    </row>
    <row r="62" spans="1:12">
      <c r="A62" s="86"/>
      <c r="B62" s="86"/>
      <c r="C62" s="86"/>
      <c r="E62" s="86"/>
    </row>
    <row r="63" spans="1:12">
      <c r="A63" s="86"/>
      <c r="B63" s="86"/>
      <c r="C63" s="86"/>
      <c r="E63" s="86"/>
    </row>
    <row r="64" spans="1:12">
      <c r="A64" s="86"/>
      <c r="B64" s="86"/>
      <c r="C64" s="86"/>
      <c r="E64" s="86"/>
    </row>
    <row r="65" spans="1:5">
      <c r="A65" s="86"/>
      <c r="B65" s="86"/>
      <c r="C65" s="86"/>
      <c r="E65" s="86"/>
    </row>
    <row r="66" spans="1:5">
      <c r="A66" s="86"/>
      <c r="B66" s="86"/>
      <c r="C66" s="86"/>
      <c r="E66" s="86"/>
    </row>
    <row r="67" spans="1:5">
      <c r="A67" s="86"/>
      <c r="B67" s="86"/>
      <c r="C67" s="86"/>
      <c r="E67" s="86"/>
    </row>
  </sheetData>
  <mergeCells count="1">
    <mergeCell ref="A4:C4"/>
  </mergeCells>
  <pageMargins left="0.90551181102362199" right="0.511811023622047" top="0.74803149606299202" bottom="0.74803149606299202" header="0.31496062992126" footer="0.31496062992126"/>
  <pageSetup paperSize="9" orientation="portrait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9"/>
  <sheetViews>
    <sheetView zoomScale="115" zoomScaleNormal="115" workbookViewId="0">
      <selection activeCell="C29" sqref="C29"/>
    </sheetView>
  </sheetViews>
  <sheetFormatPr defaultColWidth="9" defaultRowHeight="12.75"/>
  <cols>
    <col min="2" max="2" width="66.7109375" customWidth="1"/>
    <col min="3" max="3" width="13.7109375" customWidth="1"/>
    <col min="4" max="4" width="12.42578125" customWidth="1"/>
  </cols>
  <sheetData>
    <row r="1" spans="1:4">
      <c r="A1" s="1" t="s">
        <v>215</v>
      </c>
      <c r="B1" s="2"/>
      <c r="C1" s="2"/>
    </row>
    <row r="2" spans="1:4">
      <c r="A2" s="2"/>
      <c r="B2" s="2"/>
      <c r="C2" s="2"/>
    </row>
    <row r="3" spans="1:4">
      <c r="A3" s="2" t="s">
        <v>216</v>
      </c>
      <c r="B3" s="2"/>
      <c r="C3" s="2"/>
    </row>
    <row r="4" spans="1:4">
      <c r="A4" s="339" t="s">
        <v>217</v>
      </c>
      <c r="B4" s="339"/>
      <c r="C4" s="339"/>
      <c r="D4" s="339"/>
    </row>
    <row r="5" spans="1:4" ht="25.5" customHeight="1">
      <c r="A5" s="339" t="s">
        <v>218</v>
      </c>
      <c r="B5" s="339"/>
      <c r="C5" s="339"/>
      <c r="D5" s="339"/>
    </row>
    <row r="6" spans="1:4">
      <c r="A6" s="339" t="s">
        <v>219</v>
      </c>
      <c r="B6" s="339"/>
      <c r="C6" s="339"/>
      <c r="D6" s="339"/>
    </row>
    <row r="7" spans="1:4" ht="25.5" customHeight="1">
      <c r="A7" s="339" t="s">
        <v>220</v>
      </c>
      <c r="B7" s="339"/>
      <c r="C7" s="339"/>
      <c r="D7" s="339"/>
    </row>
    <row r="8" spans="1:4">
      <c r="A8" s="339" t="s">
        <v>221</v>
      </c>
      <c r="B8" s="339"/>
      <c r="C8" s="339"/>
      <c r="D8" s="339"/>
    </row>
    <row r="9" spans="1:4">
      <c r="A9" s="339" t="s">
        <v>222</v>
      </c>
      <c r="B9" s="339"/>
      <c r="C9" s="339"/>
      <c r="D9" s="339"/>
    </row>
    <row r="10" spans="1:4">
      <c r="A10" s="2"/>
      <c r="B10" s="2"/>
      <c r="C10" s="2"/>
    </row>
    <row r="11" spans="1:4" ht="18">
      <c r="A11" s="2"/>
      <c r="B11" s="340" t="s">
        <v>223</v>
      </c>
      <c r="C11" s="341"/>
    </row>
    <row r="12" spans="1:4" ht="15">
      <c r="A12" s="2"/>
      <c r="B12" s="65" t="s">
        <v>224</v>
      </c>
      <c r="C12" s="66"/>
    </row>
    <row r="13" spans="1:4" ht="15">
      <c r="A13" s="2"/>
      <c r="B13" s="67" t="s">
        <v>225</v>
      </c>
      <c r="C13" s="68">
        <v>808</v>
      </c>
    </row>
    <row r="14" spans="1:4" ht="15">
      <c r="A14" s="2"/>
      <c r="B14" s="69" t="s">
        <v>226</v>
      </c>
      <c r="C14" s="68">
        <v>765</v>
      </c>
    </row>
    <row r="15" spans="1:4" ht="14.25">
      <c r="A15" s="2"/>
      <c r="B15" s="49" t="s">
        <v>227</v>
      </c>
      <c r="C15" s="70">
        <v>2</v>
      </c>
    </row>
    <row r="16" spans="1:4" ht="14.25">
      <c r="A16" s="2"/>
      <c r="B16" s="49" t="s">
        <v>228</v>
      </c>
      <c r="C16" s="70">
        <v>504</v>
      </c>
    </row>
    <row r="17" spans="1:3" ht="14.25">
      <c r="A17" s="2"/>
      <c r="B17" s="49" t="s">
        <v>229</v>
      </c>
      <c r="C17" s="70">
        <v>130</v>
      </c>
    </row>
    <row r="18" spans="1:3" ht="14.25">
      <c r="A18" s="2"/>
      <c r="B18" s="49" t="s">
        <v>230</v>
      </c>
      <c r="C18" s="70">
        <v>6</v>
      </c>
    </row>
    <row r="19" spans="1:3" ht="14.25">
      <c r="A19" s="2"/>
      <c r="B19" s="49" t="s">
        <v>231</v>
      </c>
      <c r="C19" s="70">
        <v>116</v>
      </c>
    </row>
    <row r="20" spans="1:3" ht="14.25">
      <c r="A20" s="2"/>
      <c r="B20" s="49" t="s">
        <v>232</v>
      </c>
      <c r="C20" s="70">
        <v>1</v>
      </c>
    </row>
    <row r="21" spans="1:3" ht="14.25">
      <c r="A21" s="2"/>
      <c r="B21" s="49" t="s">
        <v>233</v>
      </c>
      <c r="C21" s="70">
        <v>3</v>
      </c>
    </row>
    <row r="22" spans="1:3" ht="14.25">
      <c r="A22" s="2"/>
      <c r="B22" s="71" t="s">
        <v>234</v>
      </c>
      <c r="C22" s="72">
        <v>0</v>
      </c>
    </row>
    <row r="23" spans="1:3" ht="15">
      <c r="A23" s="2" t="s">
        <v>26</v>
      </c>
      <c r="B23" s="65" t="s">
        <v>235</v>
      </c>
      <c r="C23" s="66"/>
    </row>
    <row r="24" spans="1:3" ht="14.25">
      <c r="A24" s="2"/>
      <c r="B24" s="73" t="s">
        <v>236</v>
      </c>
      <c r="C24" s="74">
        <v>0</v>
      </c>
    </row>
    <row r="25" spans="1:3" ht="14.25">
      <c r="A25" s="2"/>
      <c r="B25" s="49" t="s">
        <v>237</v>
      </c>
      <c r="C25" s="70">
        <v>43</v>
      </c>
    </row>
    <row r="26" spans="1:3" ht="14.25">
      <c r="A26" s="2"/>
      <c r="B26" s="49" t="s">
        <v>238</v>
      </c>
      <c r="C26" s="70">
        <v>43</v>
      </c>
    </row>
    <row r="27" spans="1:3" ht="14.25">
      <c r="A27" s="2"/>
      <c r="B27" s="27"/>
      <c r="C27" s="75"/>
    </row>
    <row r="28" spans="1:3" ht="15">
      <c r="A28" s="2"/>
      <c r="B28" s="76" t="s">
        <v>239</v>
      </c>
      <c r="C28" s="77">
        <f>MEDIAN(C13,C14)/MEDIAN(C24,C25)</f>
        <v>36.581395348837212</v>
      </c>
    </row>
    <row r="29" spans="1:3" ht="15">
      <c r="A29" s="2"/>
      <c r="B29" s="67" t="s">
        <v>240</v>
      </c>
      <c r="C29" s="77">
        <f>C16/MEDIAN(C24,C25)/100</f>
        <v>0.23441860465116279</v>
      </c>
    </row>
    <row r="30" spans="1:3" ht="15">
      <c r="A30" s="2"/>
      <c r="B30" s="78" t="s">
        <v>241</v>
      </c>
      <c r="C30" s="79">
        <v>360</v>
      </c>
    </row>
    <row r="31" spans="1:3" ht="15">
      <c r="A31" s="2"/>
      <c r="B31" s="67" t="s">
        <v>242</v>
      </c>
      <c r="C31" s="79">
        <v>10</v>
      </c>
    </row>
    <row r="32" spans="1:3" ht="15">
      <c r="A32" s="2"/>
      <c r="B32" s="67" t="s">
        <v>243</v>
      </c>
      <c r="C32" s="79">
        <v>30</v>
      </c>
    </row>
    <row r="33" spans="1:3" ht="15">
      <c r="A33" s="2"/>
      <c r="B33" s="67" t="s">
        <v>244</v>
      </c>
      <c r="C33" s="79">
        <v>30</v>
      </c>
    </row>
    <row r="34" spans="1:3" ht="15">
      <c r="A34" s="1"/>
      <c r="B34" s="67" t="s">
        <v>245</v>
      </c>
      <c r="C34" s="80">
        <f>MEDIAN(C24,C25)</f>
        <v>21.5</v>
      </c>
    </row>
    <row r="35" spans="1:3" ht="15">
      <c r="A35" s="1"/>
      <c r="B35" s="67" t="s">
        <v>181</v>
      </c>
      <c r="C35" s="81">
        <v>0.08</v>
      </c>
    </row>
    <row r="36" spans="1:3" ht="15">
      <c r="A36" s="1"/>
      <c r="B36" s="67" t="s">
        <v>246</v>
      </c>
      <c r="C36" s="81">
        <v>0.5</v>
      </c>
    </row>
    <row r="37" spans="1:3" ht="15">
      <c r="A37" s="1"/>
      <c r="B37" s="67" t="s">
        <v>247</v>
      </c>
      <c r="C37" s="82">
        <f>((1/C28)-TRUNC(E37))</f>
        <v>2.733630006357279E-2</v>
      </c>
    </row>
    <row r="38" spans="1:3" ht="15">
      <c r="A38" s="1"/>
      <c r="B38" s="65" t="s">
        <v>248</v>
      </c>
      <c r="C38" s="83">
        <f>30+D38</f>
        <v>30</v>
      </c>
    </row>
    <row r="39" spans="1:3" ht="15">
      <c r="A39" s="1"/>
      <c r="B39" s="84" t="s">
        <v>249</v>
      </c>
      <c r="C39" s="85">
        <f>12/C28</f>
        <v>0.32803560076287347</v>
      </c>
    </row>
  </sheetData>
  <mergeCells count="7">
    <mergeCell ref="A9:D9"/>
    <mergeCell ref="B11:C11"/>
    <mergeCell ref="A4:D4"/>
    <mergeCell ref="A5:D5"/>
    <mergeCell ref="A6:D6"/>
    <mergeCell ref="A7:D7"/>
    <mergeCell ref="A8:D8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5"/>
  <sheetViews>
    <sheetView workbookViewId="0">
      <selection activeCell="J28" sqref="J28"/>
    </sheetView>
  </sheetViews>
  <sheetFormatPr defaultColWidth="9" defaultRowHeight="12.75"/>
  <cols>
    <col min="1" max="1" width="41.85546875" customWidth="1"/>
    <col min="2" max="2" width="5.5703125" customWidth="1"/>
    <col min="4" max="4" width="9.7109375" customWidth="1"/>
    <col min="5" max="5" width="8" style="11" customWidth="1"/>
    <col min="6" max="6" width="9.7109375" customWidth="1"/>
  </cols>
  <sheetData>
    <row r="1" spans="1:8" s="9" customFormat="1" ht="14.25">
      <c r="A1" s="12" t="s">
        <v>160</v>
      </c>
      <c r="B1" s="13"/>
      <c r="C1" s="13"/>
      <c r="E1" s="14"/>
    </row>
    <row r="2" spans="1:8" s="9" customFormat="1" ht="14.25">
      <c r="A2" s="15" t="s">
        <v>250</v>
      </c>
      <c r="B2" s="13"/>
      <c r="C2" s="13"/>
      <c r="E2" s="14"/>
    </row>
    <row r="3" spans="1:8" s="9" customFormat="1" ht="14.25">
      <c r="A3" s="16" t="s">
        <v>251</v>
      </c>
      <c r="B3" s="13"/>
      <c r="C3" s="13"/>
      <c r="E3" s="14"/>
    </row>
    <row r="4" spans="1:8" s="9" customFormat="1" ht="14.25">
      <c r="A4" s="16"/>
      <c r="B4" s="13"/>
      <c r="C4" s="13"/>
      <c r="E4" s="14"/>
    </row>
    <row r="5" spans="1:8" s="10" customFormat="1" ht="15.6" hidden="1" customHeight="1">
      <c r="A5" s="17" t="s">
        <v>252</v>
      </c>
      <c r="B5" s="18"/>
      <c r="C5" s="18"/>
      <c r="D5" s="18"/>
      <c r="E5" s="18"/>
      <c r="F5" s="18"/>
      <c r="G5" s="19"/>
    </row>
    <row r="6" spans="1:8" s="10" customFormat="1" ht="16.5" customHeight="1">
      <c r="A6" s="20" t="s">
        <v>253</v>
      </c>
      <c r="B6" s="21"/>
      <c r="C6" s="21"/>
      <c r="D6" s="19"/>
      <c r="E6" s="19"/>
      <c r="F6" s="19"/>
      <c r="G6" s="19"/>
    </row>
    <row r="7" spans="1:8" s="10" customFormat="1" ht="16.5" customHeight="1">
      <c r="A7" s="20" t="s">
        <v>254</v>
      </c>
      <c r="B7" s="21"/>
      <c r="C7" s="21"/>
      <c r="D7" s="19"/>
      <c r="E7" s="19"/>
      <c r="F7" s="19"/>
      <c r="G7" s="19"/>
    </row>
    <row r="8" spans="1:8" s="9" customFormat="1" ht="14.25">
      <c r="B8" s="13"/>
      <c r="C8" s="13"/>
      <c r="E8" s="14"/>
    </row>
    <row r="9" spans="1:8" ht="15.75">
      <c r="A9" s="342" t="s">
        <v>255</v>
      </c>
      <c r="B9" s="343"/>
      <c r="C9" s="343"/>
      <c r="D9" s="343"/>
      <c r="E9" s="343"/>
      <c r="F9" s="344"/>
    </row>
    <row r="10" spans="1:8" ht="15.75">
      <c r="A10" s="22"/>
      <c r="B10" s="23"/>
      <c r="C10" s="23"/>
      <c r="D10" s="23"/>
      <c r="E10" s="23"/>
      <c r="F10" s="24"/>
    </row>
    <row r="11" spans="1:8" ht="15">
      <c r="A11" s="25"/>
      <c r="B11" s="26"/>
      <c r="C11" s="26"/>
      <c r="D11" s="345" t="s">
        <v>256</v>
      </c>
      <c r="E11" s="346"/>
      <c r="F11" s="347"/>
      <c r="G11" s="9"/>
      <c r="H11" s="9"/>
    </row>
    <row r="12" spans="1:8" ht="14.25">
      <c r="A12" s="27"/>
      <c r="B12" s="28"/>
      <c r="C12" s="28"/>
      <c r="D12" s="29" t="s">
        <v>257</v>
      </c>
      <c r="E12" s="30" t="s">
        <v>258</v>
      </c>
      <c r="F12" s="31" t="s">
        <v>259</v>
      </c>
      <c r="G12" s="9"/>
      <c r="H12" s="9"/>
    </row>
    <row r="13" spans="1:8" ht="14.25">
      <c r="A13" s="32" t="s">
        <v>260</v>
      </c>
      <c r="B13" s="33" t="s">
        <v>261</v>
      </c>
      <c r="C13" s="34">
        <v>0.02</v>
      </c>
      <c r="D13" s="35">
        <v>2.9700000000000001E-2</v>
      </c>
      <c r="E13" s="36">
        <v>5.0799999999999998E-2</v>
      </c>
      <c r="F13" s="37">
        <v>6.2700000000000006E-2</v>
      </c>
      <c r="G13" s="9"/>
      <c r="H13" s="9"/>
    </row>
    <row r="14" spans="1:8" ht="14.25">
      <c r="A14" s="38" t="s">
        <v>262</v>
      </c>
      <c r="B14" s="39" t="s">
        <v>263</v>
      </c>
      <c r="C14" s="40">
        <v>1.3299999999999999E-2</v>
      </c>
      <c r="D14" s="35">
        <f>0.3%+0.56%</f>
        <v>8.6E-3</v>
      </c>
      <c r="E14" s="36">
        <f>0.48%+0.85%</f>
        <v>1.3299999999999999E-2</v>
      </c>
      <c r="F14" s="37">
        <f>0.82%+0.89%</f>
        <v>1.7099999999999997E-2</v>
      </c>
      <c r="G14" s="9"/>
      <c r="H14" s="9"/>
    </row>
    <row r="15" spans="1:8" ht="14.25">
      <c r="A15" s="38" t="s">
        <v>264</v>
      </c>
      <c r="B15" s="39" t="s">
        <v>265</v>
      </c>
      <c r="C15" s="40">
        <v>0.1085</v>
      </c>
      <c r="D15" s="35">
        <v>7.7799999999999994E-2</v>
      </c>
      <c r="E15" s="36">
        <v>0.1085</v>
      </c>
      <c r="F15" s="37">
        <v>0.13550000000000001</v>
      </c>
      <c r="G15" s="9"/>
      <c r="H15" s="9"/>
    </row>
    <row r="16" spans="1:8" ht="14.25">
      <c r="A16" s="38" t="s">
        <v>266</v>
      </c>
      <c r="B16" s="39" t="s">
        <v>267</v>
      </c>
      <c r="C16" s="41">
        <v>1.5E-3</v>
      </c>
      <c r="D16" s="35"/>
      <c r="E16" s="42">
        <v>0.02</v>
      </c>
      <c r="F16" s="43"/>
      <c r="G16" s="9"/>
      <c r="H16" s="9"/>
    </row>
    <row r="17" spans="1:8" ht="14.25">
      <c r="A17" s="38" t="s">
        <v>268</v>
      </c>
      <c r="B17" s="348" t="s">
        <v>269</v>
      </c>
      <c r="C17" s="40">
        <v>3.5000000000000003E-2</v>
      </c>
      <c r="D17" s="44"/>
      <c r="E17" s="45">
        <v>10</v>
      </c>
      <c r="F17" s="46"/>
      <c r="G17" s="9"/>
      <c r="H17" s="9"/>
    </row>
    <row r="18" spans="1:8" ht="14.25">
      <c r="A18" s="47" t="s">
        <v>270</v>
      </c>
      <c r="B18" s="349"/>
      <c r="C18" s="48">
        <v>9.2499999999999999E-2</v>
      </c>
      <c r="D18" s="49"/>
      <c r="E18" s="50"/>
      <c r="F18" s="46"/>
      <c r="G18" s="9"/>
      <c r="H18" s="9"/>
    </row>
    <row r="19" spans="1:8" ht="14.25">
      <c r="A19" s="51" t="s">
        <v>271</v>
      </c>
      <c r="B19" s="52"/>
      <c r="C19" s="53"/>
      <c r="D19" s="49"/>
      <c r="E19" s="50"/>
      <c r="F19" s="46"/>
      <c r="G19" s="9"/>
      <c r="H19" s="9"/>
    </row>
    <row r="20" spans="1:8" ht="14.25">
      <c r="A20" s="54" t="s">
        <v>272</v>
      </c>
      <c r="B20" s="55"/>
      <c r="C20" s="56"/>
      <c r="D20" s="49"/>
      <c r="E20" s="50"/>
      <c r="F20" s="46"/>
      <c r="G20" s="9"/>
      <c r="H20" s="9"/>
    </row>
    <row r="21" spans="1:8" ht="15">
      <c r="A21" s="57" t="s">
        <v>273</v>
      </c>
      <c r="B21" s="58"/>
      <c r="C21" s="59">
        <f>ROUND((((1+C13+C14)*(1+C15)*(1+C16))/(1-(C17+C18))-1),4)</f>
        <v>0.31480000000000002</v>
      </c>
      <c r="D21" s="60">
        <v>0.21429999999999999</v>
      </c>
      <c r="E21" s="61">
        <v>0.2717</v>
      </c>
      <c r="F21" s="62">
        <v>0.3362</v>
      </c>
      <c r="G21" s="9"/>
      <c r="H21" s="9"/>
    </row>
    <row r="22" spans="1:8" ht="14.25">
      <c r="A22" s="9"/>
      <c r="B22" s="9"/>
      <c r="C22" s="9"/>
      <c r="D22" s="9"/>
      <c r="E22" s="14"/>
      <c r="F22" s="9"/>
      <c r="G22" s="9"/>
      <c r="H22" s="9"/>
    </row>
    <row r="23" spans="1:8" ht="14.25">
      <c r="A23" s="63" t="s">
        <v>274</v>
      </c>
      <c r="B23" s="9"/>
      <c r="C23" s="9"/>
      <c r="D23" s="9"/>
      <c r="E23" s="14"/>
      <c r="F23" s="9"/>
      <c r="G23" s="9"/>
      <c r="H23" s="9"/>
    </row>
    <row r="24" spans="1:8" ht="14.25">
      <c r="A24" s="64" t="s">
        <v>275</v>
      </c>
      <c r="B24" s="9"/>
      <c r="C24" s="9"/>
      <c r="D24" s="9"/>
      <c r="E24" s="14"/>
      <c r="F24" s="9"/>
      <c r="G24" s="9"/>
      <c r="H24" s="9"/>
    </row>
    <row r="25" spans="1:8" ht="14.25">
      <c r="A25" s="9"/>
      <c r="B25" s="9"/>
      <c r="C25" s="9"/>
      <c r="D25" s="9"/>
      <c r="E25" s="14"/>
      <c r="F25" s="9"/>
      <c r="G25" s="9"/>
      <c r="H25" s="9"/>
    </row>
  </sheetData>
  <mergeCells count="3">
    <mergeCell ref="A9:F9"/>
    <mergeCell ref="D11:F11"/>
    <mergeCell ref="B17:B18"/>
  </mergeCells>
  <pageMargins left="0.90551181102362199" right="0.511811023622047" top="0.74803149606299202" bottom="0.74803149606299202" header="0.31496062992126" footer="0.31496062992126"/>
  <pageSetup paperSize="9" orientation="portrait" verticalDpi="300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17"/>
  <sheetViews>
    <sheetView workbookViewId="0">
      <selection activeCell="B17" sqref="B17"/>
    </sheetView>
  </sheetViews>
  <sheetFormatPr defaultColWidth="9.140625" defaultRowHeight="19.5" customHeight="1"/>
  <cols>
    <col min="1" max="1" width="24.5703125" style="2" customWidth="1"/>
    <col min="2" max="2" width="20.85546875" style="2" customWidth="1"/>
    <col min="3" max="16384" width="9.140625" style="2"/>
  </cols>
  <sheetData>
    <row r="1" spans="1:2" ht="19.5" customHeight="1">
      <c r="A1" s="350" t="s">
        <v>276</v>
      </c>
      <c r="B1" s="351"/>
    </row>
    <row r="2" spans="1:2" s="1" customFormat="1" ht="19.5" customHeight="1">
      <c r="A2" s="3" t="s">
        <v>277</v>
      </c>
      <c r="B2" s="4" t="s">
        <v>278</v>
      </c>
    </row>
    <row r="3" spans="1:2" ht="19.5" customHeight="1">
      <c r="A3" s="5">
        <v>1</v>
      </c>
      <c r="B3" s="6">
        <v>33.630000000000003</v>
      </c>
    </row>
    <row r="4" spans="1:2" ht="19.5" customHeight="1">
      <c r="A4" s="5">
        <v>2</v>
      </c>
      <c r="B4" s="6">
        <v>43.13</v>
      </c>
    </row>
    <row r="5" spans="1:2" ht="19.5" customHeight="1">
      <c r="A5" s="5">
        <v>3</v>
      </c>
      <c r="B5" s="6">
        <v>48.68</v>
      </c>
    </row>
    <row r="6" spans="1:2" ht="19.5" customHeight="1">
      <c r="A6" s="5">
        <v>4</v>
      </c>
      <c r="B6" s="6">
        <v>52.62</v>
      </c>
    </row>
    <row r="7" spans="1:2" ht="19.5" customHeight="1">
      <c r="A7" s="5">
        <v>5</v>
      </c>
      <c r="B7" s="6">
        <v>55.68</v>
      </c>
    </row>
    <row r="8" spans="1:2" ht="19.5" customHeight="1">
      <c r="A8" s="5">
        <v>6</v>
      </c>
      <c r="B8" s="6">
        <v>58.18</v>
      </c>
    </row>
    <row r="9" spans="1:2" ht="19.5" customHeight="1">
      <c r="A9" s="5">
        <v>7</v>
      </c>
      <c r="B9" s="6">
        <v>60.29</v>
      </c>
    </row>
    <row r="10" spans="1:2" ht="19.5" customHeight="1">
      <c r="A10" s="5">
        <v>8</v>
      </c>
      <c r="B10" s="6">
        <v>62.12</v>
      </c>
    </row>
    <row r="11" spans="1:2" ht="19.5" customHeight="1">
      <c r="A11" s="5">
        <v>9</v>
      </c>
      <c r="B11" s="6">
        <v>63.73</v>
      </c>
    </row>
    <row r="12" spans="1:2" ht="19.5" customHeight="1">
      <c r="A12" s="5">
        <v>10</v>
      </c>
      <c r="B12" s="6">
        <v>65.180000000000007</v>
      </c>
    </row>
    <row r="13" spans="1:2" ht="19.5" customHeight="1">
      <c r="A13" s="5">
        <v>11</v>
      </c>
      <c r="B13" s="6">
        <v>66.48</v>
      </c>
    </row>
    <row r="14" spans="1:2" ht="19.5" customHeight="1">
      <c r="A14" s="5">
        <v>12</v>
      </c>
      <c r="B14" s="6">
        <v>67.67</v>
      </c>
    </row>
    <row r="15" spans="1:2" ht="19.5" customHeight="1">
      <c r="A15" s="5">
        <v>13</v>
      </c>
      <c r="B15" s="6">
        <v>68.77</v>
      </c>
    </row>
    <row r="16" spans="1:2" ht="19.5" customHeight="1">
      <c r="A16" s="5">
        <v>14</v>
      </c>
      <c r="B16" s="6">
        <v>69.790000000000006</v>
      </c>
    </row>
    <row r="17" spans="1:2" ht="19.5" customHeight="1">
      <c r="A17" s="7">
        <v>15</v>
      </c>
      <c r="B17" s="8">
        <v>70.73</v>
      </c>
    </row>
  </sheetData>
  <mergeCells count="1">
    <mergeCell ref="A1:B1"/>
  </mergeCells>
  <pageMargins left="0.90551181102362199" right="0.511811023622047" top="0.74803149606299202" bottom="0.74803149606299202" header="0.31496062992126" footer="0.31496062992126"/>
  <pageSetup paperSize="9" orientation="portrait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ColWidth="9" defaultRowHeight="12.7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29"/>
  <sheetViews>
    <sheetView topLeftCell="A97" zoomScale="70" zoomScaleNormal="70" workbookViewId="0">
      <selection activeCell="F49" sqref="F49"/>
    </sheetView>
  </sheetViews>
  <sheetFormatPr defaultColWidth="9" defaultRowHeight="12.75"/>
  <cols>
    <col min="1" max="1" width="39.28515625" customWidth="1"/>
    <col min="2" max="2" width="12.85546875" customWidth="1"/>
    <col min="4" max="4" width="31.140625" customWidth="1"/>
    <col min="5" max="5" width="17.7109375" customWidth="1"/>
    <col min="6" max="6" width="19" customWidth="1"/>
    <col min="7" max="7" width="16.140625" customWidth="1"/>
    <col min="8" max="8" width="17.7109375" customWidth="1"/>
    <col min="9" max="9" width="12.140625" customWidth="1"/>
    <col min="12" max="12" width="10.140625" customWidth="1"/>
  </cols>
  <sheetData>
    <row r="1" spans="1:10" ht="15.75">
      <c r="A1" s="317" t="str">
        <f>Resumo!A1</f>
        <v>PREGÃO PRESENCIAL 002/2022</v>
      </c>
      <c r="B1" s="317"/>
      <c r="C1" s="317"/>
      <c r="D1" s="317"/>
      <c r="E1" s="317"/>
      <c r="F1" s="317"/>
      <c r="G1" s="317"/>
      <c r="H1" s="317"/>
      <c r="I1" s="147"/>
    </row>
    <row r="2" spans="1:10" ht="15.75">
      <c r="A2" s="317" t="s">
        <v>29</v>
      </c>
      <c r="B2" s="317"/>
      <c r="C2" s="317"/>
      <c r="D2" s="317"/>
      <c r="E2" s="317"/>
      <c r="F2" s="317"/>
      <c r="G2" s="317"/>
      <c r="H2" s="317"/>
      <c r="I2" s="147"/>
    </row>
    <row r="3" spans="1:10" ht="15.75">
      <c r="A3" s="317" t="s">
        <v>30</v>
      </c>
      <c r="B3" s="317"/>
      <c r="C3" s="317"/>
      <c r="D3" s="317"/>
      <c r="E3" s="317"/>
      <c r="F3" s="317"/>
      <c r="G3" s="317"/>
      <c r="H3" s="317"/>
      <c r="I3" s="147"/>
    </row>
    <row r="4" spans="1:10" ht="15.75">
      <c r="A4" s="318" t="s">
        <v>3</v>
      </c>
      <c r="B4" s="318"/>
      <c r="C4" s="318"/>
      <c r="D4" s="318"/>
      <c r="E4" s="318"/>
      <c r="F4" s="318"/>
      <c r="G4" s="318"/>
      <c r="H4" s="318"/>
      <c r="I4" s="237"/>
    </row>
    <row r="5" spans="1:10" ht="15.75">
      <c r="A5" s="122"/>
      <c r="B5" s="122"/>
      <c r="C5" s="122"/>
      <c r="D5" s="122"/>
      <c r="E5" s="122"/>
      <c r="F5" s="122"/>
      <c r="G5" s="122"/>
      <c r="H5" s="123"/>
      <c r="I5" s="123"/>
    </row>
    <row r="6" spans="1:10" ht="15.75">
      <c r="A6" s="124" t="s">
        <v>31</v>
      </c>
      <c r="B6" s="123"/>
      <c r="C6" s="123"/>
      <c r="D6" s="123"/>
      <c r="E6" s="123"/>
      <c r="F6" s="123"/>
      <c r="G6" s="123"/>
      <c r="H6" s="123"/>
      <c r="I6" s="123"/>
    </row>
    <row r="7" spans="1:10" ht="15.75">
      <c r="A7" s="125"/>
      <c r="B7" s="126"/>
      <c r="C7" s="126"/>
      <c r="D7" s="126"/>
      <c r="E7" s="126"/>
      <c r="F7" s="126"/>
      <c r="G7" s="126" t="s">
        <v>32</v>
      </c>
      <c r="H7" s="127"/>
      <c r="I7" s="127"/>
    </row>
    <row r="8" spans="1:10" ht="15.75">
      <c r="A8" s="125" t="s">
        <v>33</v>
      </c>
      <c r="B8" s="128">
        <v>31</v>
      </c>
      <c r="C8" s="128"/>
      <c r="D8" s="128"/>
      <c r="E8" s="128"/>
      <c r="F8" s="128"/>
      <c r="G8" s="129">
        <f>SUM(B8:F8)</f>
        <v>31</v>
      </c>
      <c r="H8" s="127"/>
      <c r="I8" s="127"/>
    </row>
    <row r="9" spans="1:10" ht="15.75">
      <c r="A9" s="125" t="s">
        <v>34</v>
      </c>
      <c r="B9" s="130"/>
      <c r="C9" s="130"/>
      <c r="D9" s="130"/>
      <c r="E9" s="130"/>
      <c r="F9" s="130"/>
      <c r="G9" s="131">
        <v>0</v>
      </c>
      <c r="H9" s="127"/>
      <c r="I9" s="127"/>
    </row>
    <row r="10" spans="1:10" ht="15.75">
      <c r="A10" s="125" t="s">
        <v>35</v>
      </c>
      <c r="B10" s="132"/>
      <c r="C10" s="132"/>
      <c r="D10" s="132"/>
      <c r="E10" s="132"/>
      <c r="F10" s="132"/>
      <c r="G10" s="133">
        <v>120</v>
      </c>
      <c r="H10" s="127"/>
      <c r="I10" s="127"/>
    </row>
    <row r="11" spans="1:10" ht="15.75">
      <c r="A11" s="320" t="s">
        <v>36</v>
      </c>
      <c r="B11" s="321"/>
      <c r="C11" s="321"/>
      <c r="D11" s="321"/>
      <c r="E11" s="321"/>
      <c r="F11" s="322"/>
      <c r="G11" s="135">
        <f>G10+G9</f>
        <v>120</v>
      </c>
      <c r="H11" s="127"/>
      <c r="I11" s="127"/>
    </row>
    <row r="12" spans="1:10" ht="15.75">
      <c r="A12" s="134" t="s">
        <v>37</v>
      </c>
      <c r="B12" s="136">
        <v>4.5</v>
      </c>
      <c r="C12" s="136"/>
      <c r="D12" s="136"/>
      <c r="E12" s="137"/>
      <c r="F12" s="137"/>
      <c r="G12" s="138" t="s">
        <v>38</v>
      </c>
      <c r="H12" s="127"/>
      <c r="I12" s="127"/>
      <c r="J12" s="127"/>
    </row>
    <row r="13" spans="1:10" ht="15.75">
      <c r="A13" s="134" t="s">
        <v>39</v>
      </c>
      <c r="B13" s="136">
        <v>4.5</v>
      </c>
      <c r="C13" s="136"/>
      <c r="D13" s="136"/>
      <c r="E13" s="139"/>
      <c r="F13" s="139"/>
      <c r="G13" s="133">
        <f>SUM(B13:F13)</f>
        <v>4.5</v>
      </c>
      <c r="H13" s="140"/>
      <c r="I13" s="127"/>
      <c r="J13" s="127"/>
    </row>
    <row r="14" spans="1:10" ht="15.75">
      <c r="A14" s="320" t="s">
        <v>40</v>
      </c>
      <c r="B14" s="321"/>
      <c r="C14" s="321"/>
      <c r="D14" s="321"/>
      <c r="E14" s="321"/>
      <c r="F14" s="322"/>
      <c r="G14" s="133">
        <v>7.5</v>
      </c>
      <c r="H14" s="141"/>
      <c r="I14" s="141"/>
      <c r="J14" s="141"/>
    </row>
    <row r="15" spans="1:10" ht="15.75">
      <c r="A15" s="320" t="s">
        <v>41</v>
      </c>
      <c r="B15" s="321"/>
      <c r="C15" s="321"/>
      <c r="D15" s="321"/>
      <c r="E15" s="321"/>
      <c r="F15" s="322"/>
      <c r="G15" s="135">
        <f>(G14+G13)</f>
        <v>12</v>
      </c>
      <c r="H15" s="141"/>
      <c r="I15" s="141"/>
      <c r="J15" s="141"/>
    </row>
    <row r="16" spans="1:10" ht="15.75">
      <c r="A16" s="320" t="s">
        <v>42</v>
      </c>
      <c r="B16" s="321"/>
      <c r="C16" s="321"/>
      <c r="D16" s="321"/>
      <c r="E16" s="321"/>
      <c r="F16" s="322"/>
      <c r="G16" s="142">
        <f>B36/12/(G8/2)</f>
        <v>0</v>
      </c>
      <c r="H16" s="127"/>
      <c r="I16" s="127"/>
    </row>
    <row r="17" spans="1:12" ht="15.75">
      <c r="A17" s="138" t="s">
        <v>43</v>
      </c>
      <c r="B17" s="323" t="s">
        <v>44</v>
      </c>
      <c r="C17" s="324"/>
      <c r="D17" s="324"/>
      <c r="E17" s="324"/>
      <c r="F17" s="324"/>
      <c r="G17" s="325"/>
      <c r="H17" s="127"/>
      <c r="I17" s="127"/>
    </row>
    <row r="18" spans="1:12" ht="15.75">
      <c r="A18" s="326" t="s">
        <v>45</v>
      </c>
      <c r="B18" s="327"/>
      <c r="C18" s="327"/>
      <c r="D18" s="327"/>
      <c r="E18" s="327"/>
      <c r="F18" s="328"/>
      <c r="G18" s="143"/>
      <c r="H18" s="127"/>
      <c r="I18" s="127"/>
    </row>
    <row r="19" spans="1:12" ht="15.75">
      <c r="A19" s="320" t="s">
        <v>46</v>
      </c>
      <c r="B19" s="321"/>
      <c r="C19" s="321"/>
      <c r="D19" s="321"/>
      <c r="E19" s="321"/>
      <c r="F19" s="322"/>
      <c r="G19" s="133"/>
      <c r="H19" s="127"/>
      <c r="I19" s="127"/>
    </row>
    <row r="20" spans="1:12" ht="15.75">
      <c r="A20" s="320" t="s">
        <v>47</v>
      </c>
      <c r="B20" s="321"/>
      <c r="C20" s="321"/>
      <c r="D20" s="321"/>
      <c r="E20" s="321"/>
      <c r="F20" s="322"/>
      <c r="G20" s="133"/>
      <c r="H20" s="127"/>
      <c r="I20" s="127"/>
    </row>
    <row r="21" spans="1:12" ht="15.75">
      <c r="A21" s="320" t="s">
        <v>48</v>
      </c>
      <c r="B21" s="321"/>
      <c r="C21" s="321"/>
      <c r="D21" s="321"/>
      <c r="E21" s="321"/>
      <c r="F21" s="322"/>
      <c r="G21" s="133"/>
      <c r="H21" s="127"/>
      <c r="I21" s="127"/>
    </row>
    <row r="22" spans="1:12" ht="17.25">
      <c r="A22" s="320" t="s">
        <v>49</v>
      </c>
      <c r="B22" s="321"/>
      <c r="C22" s="321"/>
      <c r="D22" s="321"/>
      <c r="E22" s="321"/>
      <c r="F22" s="322"/>
      <c r="G22" s="144"/>
      <c r="H22" s="127"/>
      <c r="I22" s="127"/>
      <c r="L22" s="305"/>
    </row>
    <row r="23" spans="1:12" ht="15">
      <c r="A23" s="127"/>
      <c r="B23" s="127"/>
      <c r="C23" s="127"/>
      <c r="D23" s="127"/>
      <c r="E23" s="127"/>
      <c r="F23" s="127"/>
      <c r="G23" s="127"/>
      <c r="H23" s="127"/>
      <c r="I23" s="127"/>
    </row>
    <row r="24" spans="1:12" ht="15.75">
      <c r="A24" s="145" t="s">
        <v>50</v>
      </c>
      <c r="B24" s="146" t="s">
        <v>51</v>
      </c>
      <c r="C24" s="123"/>
      <c r="D24" s="147"/>
      <c r="E24" s="147"/>
      <c r="F24" s="147"/>
      <c r="G24" s="147"/>
      <c r="H24" s="147"/>
      <c r="I24" s="127"/>
    </row>
    <row r="25" spans="1:12" ht="15.75">
      <c r="A25" s="138" t="s">
        <v>52</v>
      </c>
      <c r="B25" s="148" t="e">
        <f>(G22*G11*G19)/G20</f>
        <v>#DIV/0!</v>
      </c>
      <c r="C25" s="149"/>
      <c r="D25" s="150"/>
      <c r="E25" s="151"/>
      <c r="F25" s="151"/>
      <c r="G25" s="151"/>
      <c r="H25" s="152"/>
      <c r="I25" s="127"/>
    </row>
    <row r="26" spans="1:12" ht="15.75">
      <c r="A26" s="138" t="s">
        <v>53</v>
      </c>
      <c r="B26" s="148"/>
      <c r="C26" s="149"/>
      <c r="D26" s="150"/>
      <c r="E26" s="151"/>
      <c r="F26" s="151"/>
      <c r="G26" s="151"/>
      <c r="H26" s="152"/>
      <c r="I26" s="127"/>
    </row>
    <row r="27" spans="1:12" ht="15">
      <c r="A27" s="153"/>
      <c r="B27" s="153"/>
      <c r="C27" s="150"/>
      <c r="D27" s="150"/>
      <c r="E27" s="151"/>
      <c r="F27" s="151"/>
      <c r="G27" s="151"/>
      <c r="H27" s="152"/>
      <c r="I27" s="127"/>
    </row>
    <row r="28" spans="1:12" ht="15.75">
      <c r="A28" s="126" t="s">
        <v>54</v>
      </c>
      <c r="B28" s="154" t="e">
        <f>SUM(B25:B27)</f>
        <v>#DIV/0!</v>
      </c>
      <c r="C28" s="155"/>
      <c r="D28" s="150"/>
      <c r="E28" s="127"/>
      <c r="F28" s="127"/>
      <c r="G28" s="127"/>
      <c r="H28" s="127"/>
      <c r="I28" s="127"/>
    </row>
    <row r="29" spans="1:12" ht="15.75">
      <c r="A29" s="156"/>
      <c r="B29" s="157"/>
      <c r="C29" s="157"/>
      <c r="D29" s="127"/>
      <c r="E29" s="127"/>
      <c r="F29" s="127"/>
      <c r="G29" s="127"/>
      <c r="H29" s="127"/>
      <c r="I29" s="127"/>
    </row>
    <row r="30" spans="1:12" ht="15.75">
      <c r="A30" s="158" t="s">
        <v>55</v>
      </c>
      <c r="B30" s="159"/>
      <c r="C30" s="159"/>
      <c r="D30" s="329" t="s">
        <v>56</v>
      </c>
      <c r="E30" s="329"/>
      <c r="F30" s="329"/>
      <c r="G30" s="329"/>
      <c r="H30" s="329"/>
      <c r="I30" s="147"/>
    </row>
    <row r="31" spans="1:12" ht="15.75">
      <c r="A31" s="160" t="s">
        <v>57</v>
      </c>
      <c r="B31" s="161">
        <f>G18*12.75%</f>
        <v>0</v>
      </c>
      <c r="C31" s="162"/>
      <c r="D31" s="163" t="s">
        <v>58</v>
      </c>
      <c r="E31" s="163" t="s">
        <v>59</v>
      </c>
      <c r="F31" s="163" t="s">
        <v>60</v>
      </c>
      <c r="G31" s="163" t="s">
        <v>61</v>
      </c>
      <c r="H31" s="163" t="s">
        <v>32</v>
      </c>
      <c r="I31" s="179"/>
    </row>
    <row r="32" spans="1:12" ht="15.75">
      <c r="A32" s="153" t="s">
        <v>62</v>
      </c>
      <c r="B32" s="164"/>
      <c r="C32" s="162"/>
      <c r="D32" s="131"/>
      <c r="E32" s="165">
        <f>'Encargos Sociais'!C34</f>
        <v>0.33700000000000002</v>
      </c>
      <c r="F32" s="166">
        <f>(D32*E32)+D32</f>
        <v>0</v>
      </c>
      <c r="G32" s="167"/>
      <c r="H32" s="135">
        <f>F32*G32</f>
        <v>0</v>
      </c>
      <c r="I32" s="179"/>
    </row>
    <row r="33" spans="1:9" ht="15.75">
      <c r="A33" s="153" t="s">
        <v>63</v>
      </c>
      <c r="B33" s="164"/>
      <c r="C33" s="162"/>
      <c r="D33" s="126" t="s">
        <v>64</v>
      </c>
      <c r="E33" s="126" t="s">
        <v>65</v>
      </c>
      <c r="F33" s="126" t="s">
        <v>60</v>
      </c>
      <c r="G33" s="126" t="s">
        <v>61</v>
      </c>
      <c r="H33" s="126" t="s">
        <v>32</v>
      </c>
      <c r="I33" s="179"/>
    </row>
    <row r="34" spans="1:9" ht="15.75">
      <c r="A34" s="153" t="s">
        <v>66</v>
      </c>
      <c r="B34" s="164">
        <v>0</v>
      </c>
      <c r="C34" s="162"/>
      <c r="D34" s="168"/>
      <c r="E34" s="169">
        <f>G22</f>
        <v>0</v>
      </c>
      <c r="F34" s="170">
        <f>D34*E34</f>
        <v>0</v>
      </c>
      <c r="G34" s="171"/>
      <c r="H34" s="135">
        <f>F34*G34</f>
        <v>0</v>
      </c>
      <c r="I34" s="179"/>
    </row>
    <row r="35" spans="1:9" ht="15.75">
      <c r="A35" s="153" t="s">
        <v>67</v>
      </c>
      <c r="B35" s="164">
        <f>H50</f>
        <v>0</v>
      </c>
      <c r="C35" s="162"/>
      <c r="D35" s="172" t="s">
        <v>68</v>
      </c>
      <c r="E35" s="169"/>
      <c r="F35" s="173"/>
      <c r="G35" s="171"/>
      <c r="H35" s="135">
        <f>H32+H34</f>
        <v>0</v>
      </c>
      <c r="I35" s="179"/>
    </row>
    <row r="36" spans="1:9" ht="15.75">
      <c r="A36" s="153" t="s">
        <v>69</v>
      </c>
      <c r="B36" s="164"/>
      <c r="C36" s="162"/>
      <c r="D36" s="163" t="s">
        <v>70</v>
      </c>
      <c r="E36" s="163" t="s">
        <v>59</v>
      </c>
      <c r="F36" s="163" t="s">
        <v>60</v>
      </c>
      <c r="G36" s="163" t="s">
        <v>61</v>
      </c>
      <c r="H36" s="163" t="s">
        <v>32</v>
      </c>
      <c r="I36" s="179"/>
    </row>
    <row r="37" spans="1:9" ht="15.75">
      <c r="A37" s="153" t="s">
        <v>71</v>
      </c>
      <c r="B37" s="174"/>
      <c r="C37" s="162"/>
      <c r="D37" s="131"/>
      <c r="E37" s="165">
        <f>'Encargos Sociais'!C34</f>
        <v>0.33700000000000002</v>
      </c>
      <c r="F37" s="166">
        <f>(D37*E37)+D37</f>
        <v>0</v>
      </c>
      <c r="G37" s="167"/>
      <c r="H37" s="135">
        <f>F37*G37</f>
        <v>0</v>
      </c>
      <c r="I37" s="179"/>
    </row>
    <row r="38" spans="1:9" ht="15.75">
      <c r="A38" s="153" t="s">
        <v>72</v>
      </c>
      <c r="B38" s="168">
        <f>H35*B37</f>
        <v>0</v>
      </c>
      <c r="C38" s="157"/>
      <c r="D38" s="126" t="s">
        <v>64</v>
      </c>
      <c r="E38" s="126" t="s">
        <v>65</v>
      </c>
      <c r="F38" s="126" t="s">
        <v>60</v>
      </c>
      <c r="G38" s="126" t="s">
        <v>61</v>
      </c>
      <c r="H38" s="126" t="s">
        <v>32</v>
      </c>
      <c r="I38" s="179"/>
    </row>
    <row r="39" spans="1:9" ht="15.75">
      <c r="A39" s="153" t="s">
        <v>73</v>
      </c>
      <c r="B39" s="175"/>
      <c r="C39" s="157"/>
      <c r="D39" s="168"/>
      <c r="E39" s="169">
        <v>20</v>
      </c>
      <c r="F39" s="170">
        <f>D39*E39</f>
        <v>0</v>
      </c>
      <c r="G39" s="171"/>
      <c r="H39" s="135">
        <f>F39*G39</f>
        <v>0</v>
      </c>
      <c r="I39" s="179"/>
    </row>
    <row r="40" spans="1:9" ht="15.75">
      <c r="A40" s="153" t="s">
        <v>74</v>
      </c>
      <c r="B40" s="168">
        <f>H40*B39</f>
        <v>0</v>
      </c>
      <c r="C40" s="157"/>
      <c r="D40" s="172" t="s">
        <v>75</v>
      </c>
      <c r="E40" s="169"/>
      <c r="F40" s="173"/>
      <c r="G40" s="171"/>
      <c r="H40" s="135">
        <f>H37+H39</f>
        <v>0</v>
      </c>
      <c r="I40" s="179"/>
    </row>
    <row r="41" spans="1:9" ht="15.75">
      <c r="A41" s="138" t="s">
        <v>76</v>
      </c>
      <c r="B41" s="154">
        <f>SUM(B31:B36)+B38+B40</f>
        <v>0</v>
      </c>
      <c r="C41" s="155"/>
      <c r="I41" s="179"/>
    </row>
    <row r="42" spans="1:9" ht="15.75">
      <c r="A42" s="138" t="s">
        <v>77</v>
      </c>
      <c r="B42" s="154">
        <f>B41/10*B43</f>
        <v>0</v>
      </c>
      <c r="C42" s="155"/>
      <c r="I42" s="179"/>
    </row>
    <row r="43" spans="1:9" ht="15.75">
      <c r="A43" s="176" t="s">
        <v>78</v>
      </c>
      <c r="B43" s="177">
        <f>(G15*5)/44</f>
        <v>1.3636363636363635</v>
      </c>
      <c r="C43" s="178"/>
      <c r="D43" s="127"/>
      <c r="E43" s="179"/>
      <c r="F43" s="179"/>
      <c r="G43" s="179"/>
      <c r="H43" s="179"/>
      <c r="I43" s="179"/>
    </row>
    <row r="44" spans="1:9" ht="15.75">
      <c r="A44" s="179"/>
      <c r="B44" s="179"/>
      <c r="C44" s="179"/>
      <c r="D44" s="180" t="s">
        <v>79</v>
      </c>
      <c r="E44" s="181"/>
      <c r="F44" s="181"/>
      <c r="G44" s="127"/>
      <c r="H44" s="127"/>
      <c r="I44" s="179"/>
    </row>
    <row r="45" spans="1:9" ht="15">
      <c r="A45" s="151"/>
      <c r="B45" s="151"/>
      <c r="C45" s="151"/>
      <c r="D45" s="182" t="s">
        <v>80</v>
      </c>
      <c r="E45" s="183" t="s">
        <v>81</v>
      </c>
      <c r="F45" s="183" t="s">
        <v>82</v>
      </c>
      <c r="G45" s="184" t="s">
        <v>83</v>
      </c>
      <c r="H45" s="184" t="s">
        <v>84</v>
      </c>
      <c r="I45" s="179"/>
    </row>
    <row r="46" spans="1:9" ht="15">
      <c r="A46" s="151"/>
      <c r="B46" s="151"/>
      <c r="C46" s="151"/>
      <c r="D46" s="185" t="s">
        <v>85</v>
      </c>
      <c r="E46" s="186" t="s">
        <v>86</v>
      </c>
      <c r="F46" s="187"/>
      <c r="G46" s="188">
        <f>G18</f>
        <v>0</v>
      </c>
      <c r="H46" s="189">
        <f>F46*G46</f>
        <v>0</v>
      </c>
      <c r="I46" s="179"/>
    </row>
    <row r="47" spans="1:9" ht="15">
      <c r="A47" s="151"/>
      <c r="B47" s="151"/>
      <c r="C47" s="151"/>
      <c r="D47" s="190" t="s">
        <v>87</v>
      </c>
      <c r="E47" s="191" t="s">
        <v>88</v>
      </c>
      <c r="F47" s="192"/>
      <c r="G47" s="193"/>
      <c r="H47" s="194"/>
      <c r="I47" s="179"/>
    </row>
    <row r="48" spans="1:9" ht="15">
      <c r="A48" s="151"/>
      <c r="B48" s="151"/>
      <c r="C48" s="151"/>
      <c r="D48" s="190" t="s">
        <v>89</v>
      </c>
      <c r="E48" s="191" t="s">
        <v>88</v>
      </c>
      <c r="F48" s="195"/>
      <c r="G48" s="194"/>
      <c r="H48" s="194"/>
      <c r="I48" s="179"/>
    </row>
    <row r="49" spans="1:9" ht="15">
      <c r="A49" s="151"/>
      <c r="B49" s="151"/>
      <c r="C49" s="151"/>
      <c r="D49" s="190" t="s">
        <v>90</v>
      </c>
      <c r="E49" s="191" t="s">
        <v>91</v>
      </c>
      <c r="F49" s="196"/>
      <c r="G49" s="194">
        <f>H46</f>
        <v>0</v>
      </c>
      <c r="H49" s="194">
        <f>F49*G49/100</f>
        <v>0</v>
      </c>
      <c r="I49" s="179"/>
    </row>
    <row r="50" spans="1:9" ht="15.75">
      <c r="A50" s="151"/>
      <c r="B50" s="151"/>
      <c r="C50" s="151"/>
      <c r="D50" s="197" t="s">
        <v>92</v>
      </c>
      <c r="E50" s="198" t="s">
        <v>93</v>
      </c>
      <c r="F50" s="199">
        <f>F47*12</f>
        <v>0</v>
      </c>
      <c r="G50" s="200">
        <f>IF(F48&lt;=F47,H49,0)</f>
        <v>0</v>
      </c>
      <c r="H50" s="200">
        <f>IFERROR(G50/F50,0)</f>
        <v>0</v>
      </c>
      <c r="I50" s="179"/>
    </row>
    <row r="51" spans="1:9" ht="15.75">
      <c r="A51" s="151"/>
      <c r="B51" s="151"/>
      <c r="C51" s="151"/>
      <c r="D51" s="201"/>
      <c r="E51" s="202"/>
      <c r="F51" s="203"/>
      <c r="G51" s="204"/>
      <c r="H51" s="204"/>
      <c r="I51" s="179"/>
    </row>
    <row r="52" spans="1:9" ht="15.75">
      <c r="A52" s="151"/>
      <c r="B52" s="151"/>
      <c r="C52" s="151"/>
      <c r="D52" s="201"/>
      <c r="E52" s="202"/>
      <c r="F52" s="203"/>
      <c r="G52" s="204"/>
      <c r="H52" s="204"/>
      <c r="I52" s="179"/>
    </row>
    <row r="53" spans="1:9" ht="15.75">
      <c r="A53" s="150"/>
      <c r="B53" s="157"/>
      <c r="C53" s="157"/>
      <c r="D53" s="201"/>
      <c r="E53" s="202"/>
      <c r="F53" s="203"/>
      <c r="G53" s="204"/>
      <c r="H53" s="204"/>
      <c r="I53" s="179"/>
    </row>
    <row r="54" spans="1:9" ht="15.75">
      <c r="A54" s="205" t="s">
        <v>94</v>
      </c>
      <c r="B54" s="206"/>
      <c r="C54" s="206"/>
      <c r="D54" s="206"/>
      <c r="E54" s="206"/>
      <c r="F54" s="206"/>
      <c r="G54" s="207"/>
      <c r="H54" s="208" t="e">
        <f>($B$42+$B$28)</f>
        <v>#DIV/0!</v>
      </c>
      <c r="I54" s="179"/>
    </row>
    <row r="55" spans="1:9">
      <c r="A55" s="209"/>
      <c r="B55" s="209"/>
      <c r="C55" s="209"/>
      <c r="D55" s="209"/>
      <c r="E55" s="209"/>
      <c r="F55" s="210"/>
      <c r="G55" s="210"/>
      <c r="H55" s="210"/>
      <c r="I55" s="179"/>
    </row>
    <row r="56" spans="1:9" ht="15.75">
      <c r="A56" s="211" t="s">
        <v>95</v>
      </c>
      <c r="B56" s="212"/>
      <c r="C56" s="212"/>
      <c r="D56" s="212"/>
      <c r="E56" s="212"/>
      <c r="F56" s="212"/>
      <c r="G56" s="213"/>
      <c r="H56" s="210"/>
      <c r="I56" s="179"/>
    </row>
    <row r="57" spans="1:9" ht="15.75">
      <c r="A57" s="214" t="s">
        <v>80</v>
      </c>
      <c r="B57" s="215" t="s">
        <v>81</v>
      </c>
      <c r="C57" s="215"/>
      <c r="D57" s="215" t="s">
        <v>82</v>
      </c>
      <c r="E57" s="216" t="s">
        <v>83</v>
      </c>
      <c r="F57" s="216" t="s">
        <v>84</v>
      </c>
      <c r="G57" s="217" t="s">
        <v>96</v>
      </c>
      <c r="H57" s="179"/>
      <c r="I57" s="238"/>
    </row>
    <row r="58" spans="1:9" ht="15.75">
      <c r="A58" s="218" t="s">
        <v>97</v>
      </c>
      <c r="B58" s="219" t="s">
        <v>91</v>
      </c>
      <c r="C58" s="219"/>
      <c r="D58" s="220">
        <f>BDI!C21</f>
        <v>0.31480000000000002</v>
      </c>
      <c r="E58" s="189" t="e">
        <f>H54</f>
        <v>#DIV/0!</v>
      </c>
      <c r="F58" s="189" t="e">
        <f>D58*E58/1</f>
        <v>#DIV/0!</v>
      </c>
      <c r="G58" s="221"/>
      <c r="H58" s="127"/>
      <c r="I58" s="179"/>
    </row>
    <row r="59" spans="1:9" ht="15.75">
      <c r="A59" s="222" t="s">
        <v>98</v>
      </c>
      <c r="B59" s="223"/>
      <c r="C59" s="223"/>
      <c r="D59" s="222"/>
      <c r="E59" s="224"/>
      <c r="F59" s="225"/>
      <c r="G59" s="226" t="e">
        <f>+F58</f>
        <v>#DIV/0!</v>
      </c>
      <c r="H59" s="127"/>
      <c r="I59" s="238"/>
    </row>
    <row r="60" spans="1:9" ht="15">
      <c r="A60" s="209"/>
      <c r="B60" s="209"/>
      <c r="C60" s="209"/>
      <c r="D60" s="227"/>
      <c r="E60" s="227"/>
      <c r="F60" s="221"/>
      <c r="G60" s="221"/>
      <c r="H60" s="221"/>
      <c r="I60" s="179"/>
    </row>
    <row r="61" spans="1:9" ht="15.75">
      <c r="A61" s="228" t="s">
        <v>99</v>
      </c>
      <c r="B61" s="229"/>
      <c r="C61" s="229"/>
      <c r="D61" s="230"/>
      <c r="E61" s="230"/>
      <c r="F61" s="231"/>
      <c r="G61" s="232"/>
      <c r="H61" s="233" t="e">
        <f>G59</f>
        <v>#DIV/0!</v>
      </c>
      <c r="I61" s="179"/>
    </row>
    <row r="62" spans="1:9">
      <c r="A62" s="209"/>
      <c r="B62" s="209"/>
      <c r="C62" s="209"/>
      <c r="D62" s="209"/>
      <c r="E62" s="209"/>
      <c r="F62" s="210"/>
      <c r="G62" s="210"/>
      <c r="H62" s="210"/>
      <c r="I62" s="179"/>
    </row>
    <row r="63" spans="1:9" ht="15.75">
      <c r="A63" s="228" t="s">
        <v>100</v>
      </c>
      <c r="B63" s="229"/>
      <c r="C63" s="229"/>
      <c r="D63" s="229"/>
      <c r="E63" s="229"/>
      <c r="F63" s="234"/>
      <c r="G63" s="235"/>
      <c r="H63" s="236" t="e">
        <f>H54+H61</f>
        <v>#DIV/0!</v>
      </c>
      <c r="I63" s="179"/>
    </row>
    <row r="64" spans="1:9" ht="15">
      <c r="A64" s="150"/>
      <c r="B64" s="157"/>
      <c r="C64" s="157"/>
      <c r="D64" s="127"/>
      <c r="E64" s="127"/>
      <c r="F64" s="179"/>
      <c r="G64" s="179"/>
      <c r="H64" s="127"/>
      <c r="I64" s="179"/>
    </row>
    <row r="65" spans="1:9" ht="15.75">
      <c r="A65" s="239" t="s">
        <v>101</v>
      </c>
      <c r="B65" s="240"/>
      <c r="C65" s="240"/>
      <c r="D65" s="240"/>
      <c r="E65" s="240"/>
      <c r="F65" s="240"/>
      <c r="G65" s="240"/>
      <c r="H65" s="241" t="e">
        <f>H63/(G11*G22)</f>
        <v>#DIV/0!</v>
      </c>
      <c r="I65" s="179"/>
    </row>
    <row r="66" spans="1:9" ht="15">
      <c r="A66" s="127"/>
      <c r="B66" s="127"/>
      <c r="C66" s="127"/>
      <c r="D66" s="127"/>
      <c r="E66" s="127"/>
      <c r="F66" s="127"/>
      <c r="G66" s="127"/>
      <c r="H66" s="127"/>
      <c r="I66" s="127"/>
    </row>
    <row r="67" spans="1:9" ht="18">
      <c r="A67" s="242" t="s">
        <v>102</v>
      </c>
      <c r="B67" s="243"/>
      <c r="C67" s="243"/>
      <c r="D67" s="243"/>
      <c r="E67" s="243"/>
      <c r="F67" s="243"/>
      <c r="G67" s="244"/>
      <c r="H67" s="127"/>
      <c r="I67" s="127"/>
    </row>
    <row r="68" spans="1:9" ht="18">
      <c r="A68" s="245" t="s">
        <v>103</v>
      </c>
      <c r="B68" s="246"/>
      <c r="C68" s="246"/>
      <c r="D68" s="246"/>
      <c r="E68" s="247"/>
      <c r="F68" s="248" t="s">
        <v>104</v>
      </c>
      <c r="G68" s="249" t="s">
        <v>91</v>
      </c>
      <c r="H68" s="127"/>
      <c r="I68" s="127"/>
    </row>
    <row r="69" spans="1:9" ht="18">
      <c r="A69" s="250" t="str">
        <f>A24</f>
        <v>1- CUSTO VARIÁVEL</v>
      </c>
      <c r="B69" s="251"/>
      <c r="C69" s="251"/>
      <c r="D69" s="252"/>
      <c r="E69" s="253"/>
      <c r="F69" s="247" t="e">
        <f>SUM(F70:F71)</f>
        <v>#DIV/0!</v>
      </c>
      <c r="G69" s="254" t="e">
        <f t="shared" ref="G69:G75" si="0">F69/$F$77</f>
        <v>#DIV/0!</v>
      </c>
      <c r="H69" s="127"/>
      <c r="I69" s="127"/>
    </row>
    <row r="70" spans="1:9" ht="18">
      <c r="A70" s="255" t="str">
        <f>A25</f>
        <v>1.1 COMBUSTÍVEL</v>
      </c>
      <c r="B70" s="256"/>
      <c r="C70" s="256"/>
      <c r="D70" s="246"/>
      <c r="E70" s="257"/>
      <c r="F70" s="257" t="e">
        <f>B25</f>
        <v>#DIV/0!</v>
      </c>
      <c r="G70" s="258" t="e">
        <f t="shared" si="0"/>
        <v>#DIV/0!</v>
      </c>
      <c r="H70" s="127"/>
      <c r="I70" s="127"/>
    </row>
    <row r="71" spans="1:9" ht="18">
      <c r="A71" s="259" t="str">
        <f>A26</f>
        <v>1.2 MANUTENÇÃO</v>
      </c>
      <c r="B71" s="260"/>
      <c r="C71" s="260"/>
      <c r="D71" s="261"/>
      <c r="E71" s="262"/>
      <c r="F71" s="263">
        <f>B26</f>
        <v>0</v>
      </c>
      <c r="G71" s="258" t="e">
        <f t="shared" si="0"/>
        <v>#DIV/0!</v>
      </c>
      <c r="H71" s="127"/>
      <c r="I71" s="127"/>
    </row>
    <row r="72" spans="1:9" ht="18">
      <c r="A72" s="264" t="str">
        <f>A30</f>
        <v xml:space="preserve">2 - TOTAL CUSTO FIXO MENSAL </v>
      </c>
      <c r="B72" s="260"/>
      <c r="C72" s="260"/>
      <c r="D72" s="261"/>
      <c r="E72" s="262"/>
      <c r="F72" s="247">
        <f>SUM(F73)</f>
        <v>0</v>
      </c>
      <c r="G72" s="254" t="e">
        <f t="shared" si="0"/>
        <v>#DIV/0!</v>
      </c>
      <c r="H72" s="127"/>
      <c r="I72" s="127"/>
    </row>
    <row r="73" spans="1:9" ht="18">
      <c r="A73" s="259" t="str">
        <f>A42</f>
        <v>2.1 TOTAL CUSTO FIXO MENSAL</v>
      </c>
      <c r="B73" s="260"/>
      <c r="C73" s="260"/>
      <c r="D73" s="261"/>
      <c r="E73" s="262"/>
      <c r="F73" s="257">
        <f>B42</f>
        <v>0</v>
      </c>
      <c r="G73" s="258" t="e">
        <f t="shared" si="0"/>
        <v>#DIV/0!</v>
      </c>
      <c r="H73" s="127"/>
      <c r="I73" s="127"/>
    </row>
    <row r="74" spans="1:9" ht="18">
      <c r="A74" s="265" t="str">
        <f>A54</f>
        <v>3- CUSTO TOTAL MENSAL COM DESPESAS OPERACIONAIS</v>
      </c>
      <c r="B74" s="266"/>
      <c r="C74" s="266"/>
      <c r="D74" s="266"/>
      <c r="E74" s="267"/>
      <c r="F74" s="247" t="e">
        <f>F69+F72</f>
        <v>#DIV/0!</v>
      </c>
      <c r="G74" s="254" t="e">
        <f t="shared" si="0"/>
        <v>#DIV/0!</v>
      </c>
      <c r="H74" s="127"/>
      <c r="I74" s="127"/>
    </row>
    <row r="75" spans="1:9" ht="18">
      <c r="A75" s="268" t="str">
        <f>A56</f>
        <v xml:space="preserve">4- BENEFÍCIOS E DESPESAS INDIRETAS </v>
      </c>
      <c r="B75" s="269"/>
      <c r="C75" s="269"/>
      <c r="D75" s="266"/>
      <c r="E75" s="247"/>
      <c r="F75" s="247" t="e">
        <f>H61</f>
        <v>#DIV/0!</v>
      </c>
      <c r="G75" s="254" t="e">
        <f t="shared" si="0"/>
        <v>#DIV/0!</v>
      </c>
      <c r="H75" s="127"/>
      <c r="I75" s="127"/>
    </row>
    <row r="76" spans="1:9" ht="18">
      <c r="A76" s="270"/>
      <c r="B76" s="271"/>
      <c r="C76" s="271"/>
      <c r="D76" s="272"/>
      <c r="E76" s="273"/>
      <c r="F76" s="274"/>
      <c r="G76" s="275"/>
      <c r="H76" s="127"/>
      <c r="I76" s="127"/>
    </row>
    <row r="77" spans="1:9" ht="18">
      <c r="A77" s="276" t="str">
        <f>A63</f>
        <v xml:space="preserve">5- PREÇO MENSAL TOTAL COM O TRANSPORTE ESCOLAR </v>
      </c>
      <c r="B77" s="277"/>
      <c r="C77" s="277"/>
      <c r="D77" s="278"/>
      <c r="E77" s="278"/>
      <c r="F77" s="278" t="e">
        <f>F74+F75</f>
        <v>#DIV/0!</v>
      </c>
      <c r="G77" s="279" t="e">
        <f>G74+G75</f>
        <v>#DIV/0!</v>
      </c>
      <c r="H77" s="127"/>
      <c r="I77" s="127"/>
    </row>
    <row r="78" spans="1:9" ht="18">
      <c r="A78" s="280"/>
      <c r="B78" s="281"/>
      <c r="C78" s="281"/>
      <c r="D78" s="281"/>
      <c r="E78" s="281"/>
      <c r="F78" s="281"/>
      <c r="G78" s="282"/>
      <c r="H78" s="127"/>
      <c r="I78" s="127"/>
    </row>
    <row r="79" spans="1:9" ht="18">
      <c r="A79" s="283" t="s">
        <v>105</v>
      </c>
      <c r="B79" s="284"/>
      <c r="C79" s="284"/>
      <c r="D79" s="284"/>
      <c r="E79" s="284"/>
      <c r="F79" s="284"/>
      <c r="G79" s="285">
        <f>G11</f>
        <v>120</v>
      </c>
      <c r="H79" s="127"/>
      <c r="I79" s="127"/>
    </row>
    <row r="80" spans="1:9" ht="18">
      <c r="A80" s="283" t="s">
        <v>106</v>
      </c>
      <c r="B80" s="284"/>
      <c r="C80" s="284"/>
      <c r="D80" s="284"/>
      <c r="E80" s="284"/>
      <c r="F80" s="284"/>
      <c r="G80" s="286">
        <f>G22</f>
        <v>0</v>
      </c>
      <c r="H80" s="127"/>
      <c r="I80" s="127"/>
    </row>
    <row r="81" spans="1:9" ht="18">
      <c r="A81" s="283" t="s">
        <v>107</v>
      </c>
      <c r="B81" s="284"/>
      <c r="C81" s="284"/>
      <c r="D81" s="284"/>
      <c r="E81" s="284"/>
      <c r="F81" s="284"/>
      <c r="G81" s="285">
        <f>G79*G80</f>
        <v>0</v>
      </c>
      <c r="H81" s="127"/>
      <c r="I81" s="127"/>
    </row>
    <row r="82" spans="1:9" ht="18">
      <c r="A82" s="287" t="s">
        <v>108</v>
      </c>
      <c r="B82" s="288"/>
      <c r="C82" s="288"/>
      <c r="D82" s="288"/>
      <c r="E82" s="288"/>
      <c r="F82" s="288"/>
      <c r="G82" s="289" t="e">
        <f>F77/G81</f>
        <v>#DIV/0!</v>
      </c>
      <c r="H82" s="127"/>
      <c r="I82" s="127"/>
    </row>
    <row r="83" spans="1:9" ht="15">
      <c r="A83" s="127"/>
      <c r="B83" s="127"/>
      <c r="C83" s="127"/>
      <c r="D83" s="127"/>
      <c r="E83" s="127"/>
      <c r="F83" s="127"/>
      <c r="G83" s="127"/>
      <c r="H83" s="127"/>
      <c r="I83" s="127"/>
    </row>
    <row r="84" spans="1:9" ht="15.75">
      <c r="A84" s="290"/>
      <c r="B84" s="127"/>
      <c r="C84" s="127"/>
      <c r="D84" s="127"/>
      <c r="E84" s="127"/>
      <c r="F84" s="127"/>
      <c r="G84" s="127"/>
      <c r="H84" s="127"/>
      <c r="I84" s="127"/>
    </row>
    <row r="85" spans="1:9" ht="15.75">
      <c r="A85" s="290" t="s">
        <v>109</v>
      </c>
      <c r="B85" s="291">
        <f>G11</f>
        <v>120</v>
      </c>
      <c r="C85" s="291"/>
      <c r="D85" s="292" t="s">
        <v>110</v>
      </c>
      <c r="E85" s="127"/>
      <c r="F85" s="127"/>
      <c r="G85" s="127"/>
      <c r="H85" s="127"/>
      <c r="I85" s="127"/>
    </row>
    <row r="86" spans="1:9" ht="15.75">
      <c r="A86" s="290" t="s">
        <v>111</v>
      </c>
      <c r="B86" s="292"/>
      <c r="C86" s="292"/>
      <c r="D86" s="292"/>
      <c r="E86" s="127"/>
      <c r="F86" s="127"/>
      <c r="G86" s="127"/>
      <c r="H86" s="127"/>
      <c r="I86" s="127"/>
    </row>
    <row r="87" spans="1:9" ht="15.75">
      <c r="A87" s="290" t="s">
        <v>112</v>
      </c>
      <c r="B87" s="293"/>
      <c r="C87" s="293"/>
      <c r="D87" s="294" t="e">
        <f>H65</f>
        <v>#DIV/0!</v>
      </c>
      <c r="E87" s="295"/>
      <c r="F87" s="296"/>
      <c r="G87" s="296"/>
      <c r="H87" s="296"/>
      <c r="I87" s="127"/>
    </row>
    <row r="88" spans="1:9" ht="15.75">
      <c r="A88" s="290"/>
      <c r="B88" s="179"/>
      <c r="C88" s="179"/>
      <c r="D88" s="179"/>
      <c r="E88" s="179"/>
      <c r="F88" s="296"/>
      <c r="G88" s="296"/>
      <c r="H88" s="296"/>
      <c r="I88" s="127"/>
    </row>
    <row r="89" spans="1:9" ht="18">
      <c r="A89" s="297" t="s">
        <v>113</v>
      </c>
      <c r="B89" s="179"/>
      <c r="C89" s="179"/>
      <c r="D89" s="179"/>
      <c r="E89" s="179"/>
      <c r="F89" s="179"/>
      <c r="G89" s="179"/>
      <c r="H89" s="179"/>
      <c r="I89" s="127"/>
    </row>
    <row r="90" spans="1:9" ht="18">
      <c r="A90" s="298"/>
      <c r="B90" s="298"/>
      <c r="C90" s="298"/>
      <c r="D90" s="298"/>
      <c r="E90" s="298"/>
      <c r="F90" s="298"/>
      <c r="G90" s="298"/>
      <c r="H90" s="298"/>
      <c r="I90" s="179"/>
    </row>
    <row r="91" spans="1:9" ht="15">
      <c r="A91" s="330" t="s">
        <v>114</v>
      </c>
      <c r="B91" s="330"/>
      <c r="C91" s="330"/>
      <c r="D91" s="330"/>
      <c r="E91" s="330"/>
      <c r="F91" s="330"/>
      <c r="G91" s="330"/>
      <c r="H91" s="330"/>
      <c r="I91" s="179"/>
    </row>
    <row r="92" spans="1:9" ht="15">
      <c r="A92" s="330" t="s">
        <v>115</v>
      </c>
      <c r="B92" s="330"/>
      <c r="C92" s="330"/>
      <c r="D92" s="330"/>
      <c r="E92" s="330"/>
      <c r="F92" s="330"/>
      <c r="G92" s="330"/>
      <c r="H92" s="330"/>
      <c r="I92" s="179"/>
    </row>
    <row r="93" spans="1:9" ht="15">
      <c r="A93" s="330" t="s">
        <v>116</v>
      </c>
      <c r="B93" s="330"/>
      <c r="C93" s="330"/>
      <c r="D93" s="330"/>
      <c r="E93" s="330"/>
      <c r="F93" s="330"/>
      <c r="G93" s="330"/>
      <c r="H93" s="330"/>
      <c r="I93" s="179"/>
    </row>
    <row r="94" spans="1:9" ht="15">
      <c r="A94" s="299" t="s">
        <v>117</v>
      </c>
      <c r="B94" s="330" t="str">
        <f>B17</f>
        <v>Veículo no mínimo de 40 lugares</v>
      </c>
      <c r="C94" s="330"/>
      <c r="D94" s="330"/>
      <c r="E94" s="330"/>
      <c r="F94" s="330"/>
      <c r="G94" s="330"/>
      <c r="H94" s="330"/>
      <c r="I94" s="179"/>
    </row>
    <row r="95" spans="1:9" ht="15">
      <c r="A95" s="299" t="s">
        <v>118</v>
      </c>
      <c r="B95" s="330" t="str">
        <f>A18</f>
        <v>Veículo no máximo 20 anos de uso (fabricação acima de 2002)</v>
      </c>
      <c r="C95" s="330"/>
      <c r="D95" s="330"/>
      <c r="E95" s="330"/>
      <c r="F95" s="330"/>
      <c r="G95" s="330"/>
      <c r="H95" s="330"/>
      <c r="I95" s="179"/>
    </row>
    <row r="96" spans="1:9" ht="15">
      <c r="A96" s="300" t="s">
        <v>119</v>
      </c>
      <c r="B96" s="299"/>
      <c r="C96" s="299"/>
      <c r="D96" s="299"/>
      <c r="E96" s="299"/>
      <c r="F96" s="299"/>
      <c r="G96" s="299"/>
      <c r="H96" s="299"/>
      <c r="I96" s="179"/>
    </row>
    <row r="97" spans="1:9" ht="15">
      <c r="A97" s="330" t="s">
        <v>120</v>
      </c>
      <c r="B97" s="330"/>
      <c r="C97" s="330"/>
      <c r="D97" s="330"/>
      <c r="E97" s="330"/>
      <c r="F97" s="330"/>
      <c r="G97" s="330"/>
      <c r="H97" s="330"/>
      <c r="I97" s="179"/>
    </row>
    <row r="98" spans="1:9" ht="15">
      <c r="A98" s="330" t="s">
        <v>121</v>
      </c>
      <c r="B98" s="330"/>
      <c r="C98" s="330"/>
      <c r="D98" s="330"/>
      <c r="E98" s="330"/>
      <c r="F98" s="330"/>
      <c r="G98" s="330"/>
      <c r="H98" s="330"/>
      <c r="I98" s="179"/>
    </row>
    <row r="99" spans="1:9" ht="29.25" customHeight="1">
      <c r="A99" s="331" t="s">
        <v>122</v>
      </c>
      <c r="B99" s="331"/>
      <c r="C99" s="331"/>
      <c r="D99" s="331"/>
      <c r="E99" s="331"/>
      <c r="F99" s="331"/>
      <c r="G99" s="331"/>
      <c r="H99" s="331"/>
      <c r="I99" s="179"/>
    </row>
    <row r="100" spans="1:9" ht="15">
      <c r="A100" s="330" t="s">
        <v>123</v>
      </c>
      <c r="B100" s="330"/>
      <c r="C100" s="330"/>
      <c r="D100" s="330"/>
      <c r="E100" s="330"/>
      <c r="F100" s="330"/>
      <c r="G100" s="330"/>
      <c r="H100" s="330"/>
      <c r="I100" s="179"/>
    </row>
    <row r="101" spans="1:9" ht="15">
      <c r="A101" s="330" t="s">
        <v>124</v>
      </c>
      <c r="B101" s="330"/>
      <c r="C101" s="330"/>
      <c r="D101" s="330"/>
      <c r="E101" s="330"/>
      <c r="F101" s="330"/>
      <c r="G101" s="330"/>
      <c r="H101" s="330"/>
      <c r="I101" s="179"/>
    </row>
    <row r="102" spans="1:9" ht="15">
      <c r="A102" s="330" t="s">
        <v>125</v>
      </c>
      <c r="B102" s="330"/>
      <c r="C102" s="330"/>
      <c r="D102" s="330"/>
      <c r="E102" s="330"/>
      <c r="F102" s="330"/>
      <c r="G102" s="330"/>
      <c r="H102" s="330"/>
      <c r="I102" s="179"/>
    </row>
    <row r="103" spans="1:9" ht="15">
      <c r="A103" s="330" t="s">
        <v>126</v>
      </c>
      <c r="B103" s="330"/>
      <c r="C103" s="330"/>
      <c r="D103" s="330"/>
      <c r="E103" s="330"/>
      <c r="F103" s="330"/>
      <c r="G103" s="330"/>
      <c r="H103" s="330"/>
      <c r="I103" s="179"/>
    </row>
    <row r="104" spans="1:9" ht="15">
      <c r="A104" s="330" t="s">
        <v>127</v>
      </c>
      <c r="B104" s="330"/>
      <c r="C104" s="330"/>
      <c r="D104" s="330"/>
      <c r="E104" s="330"/>
      <c r="F104" s="330"/>
      <c r="G104" s="330"/>
      <c r="H104" s="330"/>
      <c r="I104" s="179"/>
    </row>
    <row r="105" spans="1:9" ht="15">
      <c r="A105" s="330" t="s">
        <v>128</v>
      </c>
      <c r="B105" s="330"/>
      <c r="C105" s="330"/>
      <c r="D105" s="330"/>
      <c r="E105" s="330"/>
      <c r="F105" s="330"/>
      <c r="G105" s="330"/>
      <c r="H105" s="330"/>
      <c r="I105" s="179"/>
    </row>
    <row r="106" spans="1:9" ht="30" customHeight="1">
      <c r="A106" s="331" t="s">
        <v>129</v>
      </c>
      <c r="B106" s="331"/>
      <c r="C106" s="331"/>
      <c r="D106" s="331"/>
      <c r="E106" s="331"/>
      <c r="F106" s="331"/>
      <c r="G106" s="331"/>
      <c r="H106" s="331"/>
      <c r="I106" s="179"/>
    </row>
    <row r="107" spans="1:9" ht="30" customHeight="1">
      <c r="A107" s="331" t="s">
        <v>130</v>
      </c>
      <c r="B107" s="331"/>
      <c r="C107" s="331"/>
      <c r="D107" s="331"/>
      <c r="E107" s="331"/>
      <c r="F107" s="331"/>
      <c r="G107" s="331"/>
      <c r="H107" s="331"/>
      <c r="I107" s="179"/>
    </row>
    <row r="108" spans="1:9" ht="45" customHeight="1">
      <c r="A108" s="331" t="s">
        <v>131</v>
      </c>
      <c r="B108" s="331"/>
      <c r="C108" s="331"/>
      <c r="D108" s="331"/>
      <c r="E108" s="331"/>
      <c r="F108" s="331"/>
      <c r="G108" s="331"/>
      <c r="H108" s="331"/>
      <c r="I108" s="179"/>
    </row>
    <row r="109" spans="1:9" ht="15">
      <c r="A109" s="330" t="s">
        <v>132</v>
      </c>
      <c r="B109" s="330"/>
      <c r="C109" s="330"/>
      <c r="D109" s="330"/>
      <c r="E109" s="330"/>
      <c r="F109" s="330"/>
      <c r="G109" s="330"/>
      <c r="H109" s="330"/>
      <c r="I109" s="179"/>
    </row>
    <row r="110" spans="1:9" ht="15">
      <c r="A110" s="330" t="s">
        <v>133</v>
      </c>
      <c r="B110" s="330"/>
      <c r="C110" s="330"/>
      <c r="D110" s="330"/>
      <c r="E110" s="330"/>
      <c r="F110" s="330"/>
      <c r="G110" s="330"/>
      <c r="H110" s="330"/>
      <c r="I110" s="179"/>
    </row>
    <row r="111" spans="1:9" ht="15">
      <c r="A111" s="330" t="s">
        <v>134</v>
      </c>
      <c r="B111" s="330"/>
      <c r="C111" s="330"/>
      <c r="D111" s="330"/>
      <c r="E111" s="330"/>
      <c r="F111" s="330"/>
      <c r="G111" s="330"/>
      <c r="H111" s="330"/>
      <c r="I111" s="179"/>
    </row>
    <row r="112" spans="1:9" ht="15">
      <c r="A112" s="330" t="s">
        <v>135</v>
      </c>
      <c r="B112" s="330"/>
      <c r="C112" s="330"/>
      <c r="D112" s="330"/>
      <c r="E112" s="330"/>
      <c r="F112" s="330"/>
      <c r="G112" s="330"/>
      <c r="H112" s="330"/>
      <c r="I112" s="179"/>
    </row>
    <row r="113" spans="1:9" ht="30" customHeight="1">
      <c r="A113" s="331" t="s">
        <v>136</v>
      </c>
      <c r="B113" s="331"/>
      <c r="C113" s="331"/>
      <c r="D113" s="331"/>
      <c r="E113" s="331"/>
      <c r="F113" s="331"/>
      <c r="G113" s="331"/>
      <c r="H113" s="331"/>
      <c r="I113" s="179"/>
    </row>
    <row r="114" spans="1:9" ht="30" customHeight="1">
      <c r="A114" s="331" t="s">
        <v>137</v>
      </c>
      <c r="B114" s="331"/>
      <c r="C114" s="331"/>
      <c r="D114" s="331"/>
      <c r="E114" s="331"/>
      <c r="F114" s="331"/>
      <c r="G114" s="331"/>
      <c r="H114" s="331"/>
      <c r="I114" s="179"/>
    </row>
    <row r="115" spans="1:9" ht="15">
      <c r="A115" s="330" t="s">
        <v>138</v>
      </c>
      <c r="B115" s="330"/>
      <c r="C115" s="330"/>
      <c r="D115" s="330"/>
      <c r="E115" s="330"/>
      <c r="F115" s="330"/>
      <c r="G115" s="330"/>
      <c r="H115" s="330"/>
      <c r="I115" s="179"/>
    </row>
    <row r="116" spans="1:9" ht="15">
      <c r="A116" s="127"/>
      <c r="B116" s="127"/>
      <c r="C116" s="127"/>
      <c r="D116" s="127"/>
      <c r="E116" s="127"/>
      <c r="F116" s="127"/>
      <c r="G116" s="127"/>
      <c r="H116" s="127"/>
      <c r="I116" s="179"/>
    </row>
    <row r="117" spans="1:9" ht="16.5">
      <c r="A117" s="301"/>
      <c r="B117" s="179"/>
      <c r="C117" s="179"/>
      <c r="I117" s="179"/>
    </row>
    <row r="118" spans="1:9" ht="18">
      <c r="A118" s="298" t="str">
        <f>Resumo!A20</f>
        <v>Candiota, 27 de Junho de 2022</v>
      </c>
      <c r="B118" s="179"/>
      <c r="C118" s="179"/>
      <c r="I118" s="179"/>
    </row>
    <row r="119" spans="1:9" ht="18">
      <c r="A119" s="298"/>
      <c r="B119" s="179"/>
      <c r="C119" s="179"/>
      <c r="I119" s="179"/>
    </row>
    <row r="120" spans="1:9" ht="18">
      <c r="A120" s="298"/>
      <c r="B120" s="179"/>
      <c r="C120" s="179"/>
      <c r="I120" s="179"/>
    </row>
    <row r="121" spans="1:9" ht="33" customHeight="1">
      <c r="A121" s="298"/>
      <c r="B121" s="179"/>
      <c r="C121" s="179"/>
      <c r="D121" s="332" t="str">
        <f>Resumo!E23</f>
        <v>Fátima Rozane de Andrades</v>
      </c>
      <c r="E121" s="332"/>
      <c r="F121" s="332"/>
      <c r="I121" s="179"/>
    </row>
    <row r="122" spans="1:9" ht="24" customHeight="1">
      <c r="A122" s="179"/>
      <c r="B122" s="179"/>
      <c r="C122" s="179"/>
      <c r="D122" s="319" t="s">
        <v>139</v>
      </c>
      <c r="E122" s="319"/>
      <c r="F122" s="319"/>
      <c r="G122" s="179"/>
      <c r="H122" s="179"/>
      <c r="I122" s="179"/>
    </row>
    <row r="123" spans="1:9">
      <c r="A123" s="179"/>
      <c r="B123" s="179"/>
      <c r="C123" s="179"/>
      <c r="D123" s="179"/>
      <c r="E123" s="179"/>
      <c r="F123" s="179"/>
      <c r="G123" s="179"/>
      <c r="H123" s="179"/>
      <c r="I123" s="179"/>
    </row>
    <row r="124" spans="1:9">
      <c r="A124" s="179"/>
      <c r="B124" s="179"/>
      <c r="C124" s="179"/>
      <c r="D124" s="179"/>
      <c r="E124" s="179"/>
      <c r="F124" s="179"/>
      <c r="G124" s="179"/>
      <c r="H124" s="179"/>
      <c r="I124" s="179"/>
    </row>
    <row r="125" spans="1:9">
      <c r="D125" s="179"/>
      <c r="E125" s="179"/>
      <c r="F125" s="179"/>
      <c r="G125" s="179"/>
      <c r="H125" s="179"/>
    </row>
    <row r="126" spans="1:9">
      <c r="D126" s="179"/>
      <c r="E126" s="179"/>
      <c r="F126" s="179"/>
      <c r="G126" s="179"/>
      <c r="H126" s="179"/>
    </row>
    <row r="127" spans="1:9">
      <c r="D127" s="179"/>
      <c r="E127" s="179"/>
      <c r="F127" s="179"/>
      <c r="G127" s="179"/>
      <c r="H127" s="179"/>
    </row>
    <row r="128" spans="1:9">
      <c r="D128" s="179"/>
      <c r="E128" s="179"/>
      <c r="F128" s="179"/>
      <c r="G128" s="179"/>
      <c r="H128" s="179"/>
    </row>
    <row r="129" spans="4:8">
      <c r="D129" s="179"/>
      <c r="E129" s="179"/>
      <c r="F129" s="179"/>
      <c r="G129" s="179"/>
      <c r="H129" s="179"/>
    </row>
  </sheetData>
  <mergeCells count="41">
    <mergeCell ref="D122:F122"/>
    <mergeCell ref="A112:H112"/>
    <mergeCell ref="A113:H113"/>
    <mergeCell ref="A114:H114"/>
    <mergeCell ref="A115:H115"/>
    <mergeCell ref="D121:F121"/>
    <mergeCell ref="A107:H107"/>
    <mergeCell ref="A108:H108"/>
    <mergeCell ref="A109:H109"/>
    <mergeCell ref="A110:H110"/>
    <mergeCell ref="A111:H111"/>
    <mergeCell ref="A102:H102"/>
    <mergeCell ref="A103:H103"/>
    <mergeCell ref="A104:H104"/>
    <mergeCell ref="A105:H105"/>
    <mergeCell ref="A106:H106"/>
    <mergeCell ref="A97:H97"/>
    <mergeCell ref="A98:H98"/>
    <mergeCell ref="A99:H99"/>
    <mergeCell ref="A100:H100"/>
    <mergeCell ref="A101:H101"/>
    <mergeCell ref="A91:H91"/>
    <mergeCell ref="A92:H92"/>
    <mergeCell ref="A93:H93"/>
    <mergeCell ref="B94:H94"/>
    <mergeCell ref="B95:H95"/>
    <mergeCell ref="A19:F19"/>
    <mergeCell ref="A20:F20"/>
    <mergeCell ref="A21:F21"/>
    <mergeCell ref="A22:F22"/>
    <mergeCell ref="D30:H30"/>
    <mergeCell ref="A14:F14"/>
    <mergeCell ref="A15:F15"/>
    <mergeCell ref="A16:F16"/>
    <mergeCell ref="B17:G17"/>
    <mergeCell ref="A18:F18"/>
    <mergeCell ref="A1:H1"/>
    <mergeCell ref="A2:H2"/>
    <mergeCell ref="A3:H3"/>
    <mergeCell ref="A4:H4"/>
    <mergeCell ref="A11:F11"/>
  </mergeCells>
  <pageMargins left="0.511811023622047" right="0.511811023622047" top="0.78740157480314998" bottom="0.78740157480314998" header="0.31496062992126" footer="0.31496062992126"/>
  <pageSetup paperSize="9" scale="57" fitToHeight="2" orientation="portrait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29"/>
  <sheetViews>
    <sheetView topLeftCell="A106" zoomScale="70" zoomScaleNormal="70" workbookViewId="0">
      <selection activeCell="F49" sqref="F49"/>
    </sheetView>
  </sheetViews>
  <sheetFormatPr defaultColWidth="9" defaultRowHeight="12.75"/>
  <cols>
    <col min="1" max="1" width="39.28515625" customWidth="1"/>
    <col min="2" max="2" width="12.85546875" customWidth="1"/>
    <col min="4" max="4" width="31.140625" customWidth="1"/>
    <col min="5" max="5" width="17.7109375" customWidth="1"/>
    <col min="6" max="6" width="19" customWidth="1"/>
    <col min="7" max="7" width="16.140625" customWidth="1"/>
    <col min="8" max="8" width="17.7109375" customWidth="1"/>
    <col min="9" max="9" width="12.140625" customWidth="1"/>
  </cols>
  <sheetData>
    <row r="1" spans="1:10" ht="15.75">
      <c r="A1" s="317" t="str">
        <f>Resumo!A1</f>
        <v>PREGÃO PRESENCIAL 002/2022</v>
      </c>
      <c r="B1" s="317"/>
      <c r="C1" s="317"/>
      <c r="D1" s="317"/>
      <c r="E1" s="317"/>
      <c r="F1" s="317"/>
      <c r="G1" s="317"/>
      <c r="H1" s="317"/>
      <c r="I1" s="147"/>
    </row>
    <row r="2" spans="1:10" ht="15.75">
      <c r="A2" s="317" t="s">
        <v>140</v>
      </c>
      <c r="B2" s="317"/>
      <c r="C2" s="317"/>
      <c r="D2" s="317"/>
      <c r="E2" s="317"/>
      <c r="F2" s="317"/>
      <c r="G2" s="317"/>
      <c r="H2" s="317"/>
      <c r="I2" s="147"/>
    </row>
    <row r="3" spans="1:10" ht="15.75">
      <c r="A3" s="317" t="s">
        <v>141</v>
      </c>
      <c r="B3" s="317"/>
      <c r="C3" s="317"/>
      <c r="D3" s="317"/>
      <c r="E3" s="317"/>
      <c r="F3" s="317"/>
      <c r="G3" s="317"/>
      <c r="H3" s="317"/>
      <c r="I3" s="147"/>
    </row>
    <row r="4" spans="1:10" ht="15.75">
      <c r="A4" s="318" t="s">
        <v>3</v>
      </c>
      <c r="B4" s="318"/>
      <c r="C4" s="318"/>
      <c r="D4" s="318"/>
      <c r="E4" s="318"/>
      <c r="F4" s="318"/>
      <c r="G4" s="318"/>
      <c r="H4" s="318"/>
      <c r="I4" s="237"/>
    </row>
    <row r="5" spans="1:10" ht="15.75">
      <c r="A5" s="122"/>
      <c r="B5" s="122"/>
      <c r="C5" s="122"/>
      <c r="D5" s="122"/>
      <c r="E5" s="122"/>
      <c r="F5" s="122"/>
      <c r="G5" s="122"/>
      <c r="H5" s="123"/>
      <c r="I5" s="123"/>
    </row>
    <row r="6" spans="1:10" ht="15.75">
      <c r="A6" s="124" t="s">
        <v>31</v>
      </c>
      <c r="B6" s="123"/>
      <c r="C6" s="123"/>
      <c r="D6" s="123"/>
      <c r="E6" s="123"/>
      <c r="F6" s="123"/>
      <c r="G6" s="123"/>
      <c r="H6" s="123"/>
      <c r="I6" s="123"/>
    </row>
    <row r="7" spans="1:10" ht="15.75">
      <c r="A7" s="125"/>
      <c r="B7" s="126"/>
      <c r="C7" s="126"/>
      <c r="D7" s="126"/>
      <c r="E7" s="126"/>
      <c r="F7" s="126"/>
      <c r="G7" s="126" t="s">
        <v>32</v>
      </c>
      <c r="H7" s="127"/>
      <c r="I7" s="127"/>
    </row>
    <row r="8" spans="1:10" ht="15.75">
      <c r="A8" s="125" t="s">
        <v>33</v>
      </c>
      <c r="B8" s="128">
        <v>11</v>
      </c>
      <c r="C8" s="128"/>
      <c r="D8" s="128"/>
      <c r="E8" s="128"/>
      <c r="F8" s="128"/>
      <c r="G8" s="129">
        <v>11</v>
      </c>
      <c r="H8" s="127"/>
      <c r="I8" s="127"/>
    </row>
    <row r="9" spans="1:10" ht="15.75">
      <c r="A9" s="125" t="s">
        <v>34</v>
      </c>
      <c r="B9" s="130"/>
      <c r="C9" s="130"/>
      <c r="D9" s="130"/>
      <c r="E9" s="130"/>
      <c r="F9" s="130"/>
      <c r="G9" s="131">
        <v>0</v>
      </c>
      <c r="H9" s="127"/>
      <c r="I9" s="127"/>
    </row>
    <row r="10" spans="1:10" ht="15.75">
      <c r="A10" s="125" t="s">
        <v>35</v>
      </c>
      <c r="B10" s="132">
        <v>118</v>
      </c>
      <c r="C10" s="132"/>
      <c r="D10" s="132"/>
      <c r="E10" s="132"/>
      <c r="F10" s="132"/>
      <c r="G10" s="133">
        <v>118</v>
      </c>
      <c r="H10" s="127"/>
      <c r="I10" s="127"/>
    </row>
    <row r="11" spans="1:10" ht="15.75">
      <c r="A11" s="320" t="s">
        <v>36</v>
      </c>
      <c r="B11" s="321"/>
      <c r="C11" s="321"/>
      <c r="D11" s="321"/>
      <c r="E11" s="321"/>
      <c r="F11" s="322"/>
      <c r="G11" s="135">
        <f>G10+G9</f>
        <v>118</v>
      </c>
      <c r="H11" s="127"/>
      <c r="I11" s="127"/>
    </row>
    <row r="12" spans="1:10" ht="15.75">
      <c r="A12" s="134" t="s">
        <v>37</v>
      </c>
      <c r="B12" s="136">
        <v>2</v>
      </c>
      <c r="C12" s="136"/>
      <c r="D12" s="136"/>
      <c r="E12" s="137"/>
      <c r="F12" s="137"/>
      <c r="G12" s="138" t="s">
        <v>38</v>
      </c>
      <c r="H12" s="127"/>
      <c r="I12" s="127"/>
      <c r="J12" s="127"/>
    </row>
    <row r="13" spans="1:10" ht="15.75">
      <c r="A13" s="134" t="s">
        <v>39</v>
      </c>
      <c r="B13" s="136">
        <v>2</v>
      </c>
      <c r="C13" s="136"/>
      <c r="D13" s="136"/>
      <c r="E13" s="139"/>
      <c r="F13" s="139"/>
      <c r="G13" s="133">
        <v>2</v>
      </c>
      <c r="H13" s="140"/>
      <c r="I13" s="127"/>
      <c r="J13" s="127"/>
    </row>
    <row r="14" spans="1:10" ht="15.75">
      <c r="A14" s="320" t="s">
        <v>40</v>
      </c>
      <c r="B14" s="321"/>
      <c r="C14" s="321"/>
      <c r="D14" s="321"/>
      <c r="E14" s="321"/>
      <c r="F14" s="322"/>
      <c r="G14" s="133">
        <v>4</v>
      </c>
      <c r="H14" s="141"/>
      <c r="I14" s="141"/>
      <c r="J14" s="141"/>
    </row>
    <row r="15" spans="1:10" ht="15.75">
      <c r="A15" s="320" t="s">
        <v>41</v>
      </c>
      <c r="B15" s="321"/>
      <c r="C15" s="321"/>
      <c r="D15" s="321"/>
      <c r="E15" s="321"/>
      <c r="F15" s="322"/>
      <c r="G15" s="135">
        <f>(G14+G13)</f>
        <v>6</v>
      </c>
      <c r="H15" s="141"/>
      <c r="I15" s="141"/>
      <c r="J15" s="141"/>
    </row>
    <row r="16" spans="1:10" ht="15.75">
      <c r="A16" s="320" t="s">
        <v>42</v>
      </c>
      <c r="B16" s="321"/>
      <c r="C16" s="321"/>
      <c r="D16" s="321"/>
      <c r="E16" s="321"/>
      <c r="F16" s="322"/>
      <c r="G16" s="142"/>
      <c r="H16" s="127"/>
      <c r="I16" s="127"/>
    </row>
    <row r="17" spans="1:9" ht="15.75">
      <c r="A17" s="138" t="s">
        <v>43</v>
      </c>
      <c r="B17" s="323" t="s">
        <v>142</v>
      </c>
      <c r="C17" s="324"/>
      <c r="D17" s="324"/>
      <c r="E17" s="324"/>
      <c r="F17" s="324"/>
      <c r="G17" s="325"/>
      <c r="H17" s="127"/>
      <c r="I17" s="127"/>
    </row>
    <row r="18" spans="1:9" ht="15.75">
      <c r="A18" s="326" t="s">
        <v>45</v>
      </c>
      <c r="B18" s="327"/>
      <c r="C18" s="327"/>
      <c r="D18" s="327"/>
      <c r="E18" s="327"/>
      <c r="F18" s="328"/>
      <c r="G18" s="143"/>
      <c r="H18" s="127"/>
      <c r="I18" s="127"/>
    </row>
    <row r="19" spans="1:9" ht="15.75">
      <c r="A19" s="320" t="s">
        <v>46</v>
      </c>
      <c r="B19" s="321"/>
      <c r="C19" s="321"/>
      <c r="D19" s="321"/>
      <c r="E19" s="321"/>
      <c r="F19" s="322"/>
      <c r="G19" s="133"/>
      <c r="H19" s="127"/>
      <c r="I19" s="127"/>
    </row>
    <row r="20" spans="1:9" ht="15.75">
      <c r="A20" s="320" t="s">
        <v>47</v>
      </c>
      <c r="B20" s="321"/>
      <c r="C20" s="321"/>
      <c r="D20" s="321"/>
      <c r="E20" s="321"/>
      <c r="F20" s="322"/>
      <c r="G20" s="133"/>
      <c r="H20" s="127"/>
      <c r="I20" s="127"/>
    </row>
    <row r="21" spans="1:9" ht="15.75">
      <c r="A21" s="320" t="s">
        <v>48</v>
      </c>
      <c r="B21" s="321"/>
      <c r="C21" s="321"/>
      <c r="D21" s="321"/>
      <c r="E21" s="321"/>
      <c r="F21" s="322"/>
      <c r="G21" s="133"/>
      <c r="H21" s="127"/>
      <c r="I21" s="127"/>
    </row>
    <row r="22" spans="1:9" ht="15.75">
      <c r="A22" s="320" t="s">
        <v>49</v>
      </c>
      <c r="B22" s="321"/>
      <c r="C22" s="321"/>
      <c r="D22" s="321"/>
      <c r="E22" s="321"/>
      <c r="F22" s="322"/>
      <c r="G22" s="144"/>
      <c r="H22" s="127"/>
      <c r="I22" s="127"/>
    </row>
    <row r="23" spans="1:9" ht="15">
      <c r="A23" s="127"/>
      <c r="B23" s="127"/>
      <c r="C23" s="127"/>
      <c r="D23" s="127"/>
      <c r="E23" s="127"/>
      <c r="F23" s="127"/>
      <c r="G23" s="127"/>
      <c r="H23" s="127"/>
      <c r="I23" s="127"/>
    </row>
    <row r="24" spans="1:9" ht="15.75">
      <c r="A24" s="145" t="s">
        <v>50</v>
      </c>
      <c r="B24" s="146" t="s">
        <v>51</v>
      </c>
      <c r="C24" s="123"/>
      <c r="D24" s="147"/>
      <c r="E24" s="147"/>
      <c r="F24" s="147"/>
      <c r="G24" s="147"/>
      <c r="H24" s="147"/>
      <c r="I24" s="127"/>
    </row>
    <row r="25" spans="1:9" ht="15.75">
      <c r="A25" s="138" t="s">
        <v>52</v>
      </c>
      <c r="B25" s="148" t="e">
        <f>(G22*G11*G19)/G20</f>
        <v>#DIV/0!</v>
      </c>
      <c r="C25" s="149"/>
      <c r="D25" s="150"/>
      <c r="E25" s="151"/>
      <c r="F25" s="151"/>
      <c r="G25" s="151"/>
      <c r="H25" s="152"/>
      <c r="I25" s="127"/>
    </row>
    <row r="26" spans="1:9" ht="15.75">
      <c r="A26" s="138" t="s">
        <v>53</v>
      </c>
      <c r="B26" s="148"/>
      <c r="C26" s="149"/>
      <c r="D26" s="150"/>
      <c r="E26" s="151"/>
      <c r="F26" s="151"/>
      <c r="G26" s="151"/>
      <c r="H26" s="152"/>
      <c r="I26" s="127"/>
    </row>
    <row r="27" spans="1:9" ht="15">
      <c r="A27" s="153"/>
      <c r="B27" s="153"/>
      <c r="C27" s="150"/>
      <c r="D27" s="150"/>
      <c r="E27" s="151"/>
      <c r="F27" s="151"/>
      <c r="G27" s="151"/>
      <c r="H27" s="152"/>
      <c r="I27" s="127"/>
    </row>
    <row r="28" spans="1:9" ht="15.75">
      <c r="A28" s="126" t="s">
        <v>54</v>
      </c>
      <c r="B28" s="154" t="e">
        <f>SUM(B25:B27)</f>
        <v>#DIV/0!</v>
      </c>
      <c r="C28" s="155"/>
      <c r="D28" s="150"/>
      <c r="E28" s="127"/>
      <c r="F28" s="127"/>
      <c r="G28" s="127"/>
      <c r="H28" s="127"/>
      <c r="I28" s="127"/>
    </row>
    <row r="29" spans="1:9" ht="15.75">
      <c r="A29" s="156"/>
      <c r="B29" s="157"/>
      <c r="C29" s="157"/>
      <c r="D29" s="127"/>
      <c r="E29" s="127"/>
      <c r="F29" s="127"/>
      <c r="G29" s="127"/>
      <c r="H29" s="127"/>
      <c r="I29" s="127"/>
    </row>
    <row r="30" spans="1:9" ht="15.75">
      <c r="A30" s="158" t="s">
        <v>55</v>
      </c>
      <c r="B30" s="159"/>
      <c r="C30" s="159"/>
      <c r="D30" s="329" t="s">
        <v>56</v>
      </c>
      <c r="E30" s="329"/>
      <c r="F30" s="329"/>
      <c r="G30" s="329"/>
      <c r="H30" s="329"/>
      <c r="I30" s="147"/>
    </row>
    <row r="31" spans="1:9" ht="15.75">
      <c r="A31" s="160" t="s">
        <v>57</v>
      </c>
      <c r="B31" s="161">
        <f>G46*12.75%</f>
        <v>0</v>
      </c>
      <c r="C31" s="162"/>
      <c r="D31" s="163" t="s">
        <v>58</v>
      </c>
      <c r="E31" s="163" t="s">
        <v>59</v>
      </c>
      <c r="F31" s="163" t="s">
        <v>60</v>
      </c>
      <c r="G31" s="163" t="s">
        <v>61</v>
      </c>
      <c r="H31" s="163" t="s">
        <v>32</v>
      </c>
      <c r="I31" s="179"/>
    </row>
    <row r="32" spans="1:9" ht="15.75">
      <c r="A32" s="153" t="s">
        <v>62</v>
      </c>
      <c r="B32" s="164"/>
      <c r="C32" s="162"/>
      <c r="D32" s="131"/>
      <c r="E32" s="165">
        <f>'Encargos Sociais'!C34</f>
        <v>0.33700000000000002</v>
      </c>
      <c r="F32" s="166">
        <f>(D32*E32)+D32</f>
        <v>0</v>
      </c>
      <c r="G32" s="167">
        <v>11.2</v>
      </c>
      <c r="H32" s="135">
        <f>F32*G32</f>
        <v>0</v>
      </c>
      <c r="I32" s="179"/>
    </row>
    <row r="33" spans="1:9" ht="15.75">
      <c r="A33" s="153" t="s">
        <v>63</v>
      </c>
      <c r="B33" s="164"/>
      <c r="C33" s="162"/>
      <c r="D33" s="126" t="s">
        <v>64</v>
      </c>
      <c r="E33" s="126" t="s">
        <v>65</v>
      </c>
      <c r="F33" s="126" t="s">
        <v>60</v>
      </c>
      <c r="G33" s="126" t="s">
        <v>61</v>
      </c>
      <c r="H33" s="126" t="s">
        <v>32</v>
      </c>
      <c r="I33" s="179"/>
    </row>
    <row r="34" spans="1:9" ht="15.75">
      <c r="A34" s="153" t="s">
        <v>66</v>
      </c>
      <c r="B34" s="164"/>
      <c r="C34" s="162"/>
      <c r="D34" s="168"/>
      <c r="E34" s="169">
        <f>G22</f>
        <v>0</v>
      </c>
      <c r="F34" s="170">
        <f>D34*E34</f>
        <v>0</v>
      </c>
      <c r="G34" s="171">
        <v>10</v>
      </c>
      <c r="H34" s="135">
        <f>F34*G34</f>
        <v>0</v>
      </c>
      <c r="I34" s="179"/>
    </row>
    <row r="35" spans="1:9" ht="15.75">
      <c r="A35" s="153" t="s">
        <v>67</v>
      </c>
      <c r="B35" s="164">
        <f>H50</f>
        <v>0</v>
      </c>
      <c r="C35" s="162"/>
      <c r="D35" s="172" t="s">
        <v>68</v>
      </c>
      <c r="E35" s="169"/>
      <c r="F35" s="173"/>
      <c r="G35" s="171"/>
      <c r="H35" s="135">
        <f>H32+H34</f>
        <v>0</v>
      </c>
      <c r="I35" s="179"/>
    </row>
    <row r="36" spans="1:9" ht="15.75">
      <c r="A36" s="153" t="s">
        <v>69</v>
      </c>
      <c r="B36" s="164"/>
      <c r="C36" s="162"/>
      <c r="D36" s="163" t="s">
        <v>70</v>
      </c>
      <c r="E36" s="163" t="s">
        <v>59</v>
      </c>
      <c r="F36" s="163" t="s">
        <v>60</v>
      </c>
      <c r="G36" s="163" t="s">
        <v>61</v>
      </c>
      <c r="H36" s="163" t="s">
        <v>32</v>
      </c>
      <c r="I36" s="179"/>
    </row>
    <row r="37" spans="1:9" ht="15.75">
      <c r="A37" s="153" t="s">
        <v>71</v>
      </c>
      <c r="B37" s="174"/>
      <c r="C37" s="162"/>
      <c r="D37" s="131"/>
      <c r="E37" s="165">
        <f>'Encargos Sociais'!C34</f>
        <v>0.33700000000000002</v>
      </c>
      <c r="F37" s="166">
        <f>(D37*E37)+D37</f>
        <v>0</v>
      </c>
      <c r="G37" s="167">
        <v>11.2</v>
      </c>
      <c r="H37" s="135">
        <f>F37*G37</f>
        <v>0</v>
      </c>
      <c r="I37" s="179"/>
    </row>
    <row r="38" spans="1:9" ht="15.75">
      <c r="A38" s="153" t="s">
        <v>72</v>
      </c>
      <c r="B38" s="168">
        <f>H35*B37</f>
        <v>0</v>
      </c>
      <c r="C38" s="157"/>
      <c r="D38" s="126" t="s">
        <v>64</v>
      </c>
      <c r="E38" s="126" t="s">
        <v>65</v>
      </c>
      <c r="F38" s="126" t="s">
        <v>60</v>
      </c>
      <c r="G38" s="126" t="s">
        <v>61</v>
      </c>
      <c r="H38" s="126" t="s">
        <v>32</v>
      </c>
      <c r="I38" s="179"/>
    </row>
    <row r="39" spans="1:9" ht="15.75">
      <c r="A39" s="153" t="s">
        <v>73</v>
      </c>
      <c r="B39" s="175">
        <v>0</v>
      </c>
      <c r="C39" s="157"/>
      <c r="D39" s="168"/>
      <c r="E39" s="169">
        <v>20</v>
      </c>
      <c r="F39" s="170">
        <f>D39*E39</f>
        <v>0</v>
      </c>
      <c r="G39" s="171">
        <v>10</v>
      </c>
      <c r="H39" s="135">
        <f>F39*G39</f>
        <v>0</v>
      </c>
      <c r="I39" s="179"/>
    </row>
    <row r="40" spans="1:9" ht="15.75">
      <c r="A40" s="153" t="s">
        <v>74</v>
      </c>
      <c r="B40" s="168">
        <f>H40*B39</f>
        <v>0</v>
      </c>
      <c r="C40" s="157"/>
      <c r="D40" s="172" t="s">
        <v>75</v>
      </c>
      <c r="E40" s="169"/>
      <c r="F40" s="173"/>
      <c r="G40" s="171"/>
      <c r="H40" s="135">
        <f>H37+H39</f>
        <v>0</v>
      </c>
      <c r="I40" s="179"/>
    </row>
    <row r="41" spans="1:9" ht="15.75">
      <c r="A41" s="138" t="s">
        <v>76</v>
      </c>
      <c r="B41" s="154">
        <f>SUM(B31:B36)+B38+B40</f>
        <v>0</v>
      </c>
      <c r="C41" s="155"/>
      <c r="I41" s="179"/>
    </row>
    <row r="42" spans="1:9" ht="15.75">
      <c r="A42" s="138" t="s">
        <v>77</v>
      </c>
      <c r="B42" s="154">
        <f>B41/10*B43</f>
        <v>0</v>
      </c>
      <c r="C42" s="155"/>
      <c r="I42" s="179"/>
    </row>
    <row r="43" spans="1:9" ht="15.75">
      <c r="A43" s="176" t="s">
        <v>78</v>
      </c>
      <c r="B43" s="177"/>
      <c r="C43" s="178"/>
      <c r="D43" s="127"/>
      <c r="E43" s="179"/>
      <c r="F43" s="179"/>
      <c r="G43" s="179"/>
      <c r="H43" s="179"/>
      <c r="I43" s="179"/>
    </row>
    <row r="44" spans="1:9" ht="15.75">
      <c r="A44" s="179"/>
      <c r="B44" s="179"/>
      <c r="C44" s="179"/>
      <c r="D44" s="180" t="s">
        <v>79</v>
      </c>
      <c r="E44" s="181"/>
      <c r="F44" s="181"/>
      <c r="G44" s="127"/>
      <c r="H44" s="127"/>
      <c r="I44" s="179"/>
    </row>
    <row r="45" spans="1:9" ht="15">
      <c r="A45" s="151"/>
      <c r="B45" s="151"/>
      <c r="C45" s="151"/>
      <c r="D45" s="182" t="s">
        <v>80</v>
      </c>
      <c r="E45" s="183" t="s">
        <v>81</v>
      </c>
      <c r="F45" s="183" t="s">
        <v>82</v>
      </c>
      <c r="G45" s="184" t="s">
        <v>83</v>
      </c>
      <c r="H45" s="184" t="s">
        <v>84</v>
      </c>
      <c r="I45" s="179"/>
    </row>
    <row r="46" spans="1:9" ht="15">
      <c r="A46" s="151"/>
      <c r="B46" s="151"/>
      <c r="C46" s="151"/>
      <c r="D46" s="185" t="s">
        <v>143</v>
      </c>
      <c r="E46" s="186" t="s">
        <v>86</v>
      </c>
      <c r="F46" s="187"/>
      <c r="G46" s="188">
        <f>G18</f>
        <v>0</v>
      </c>
      <c r="H46" s="189">
        <f>F46*G46</f>
        <v>0</v>
      </c>
      <c r="I46" s="179"/>
    </row>
    <row r="47" spans="1:9" ht="15">
      <c r="A47" s="151"/>
      <c r="B47" s="151"/>
      <c r="C47" s="151"/>
      <c r="D47" s="190" t="s">
        <v>87</v>
      </c>
      <c r="E47" s="191" t="s">
        <v>88</v>
      </c>
      <c r="F47" s="192"/>
      <c r="G47" s="193"/>
      <c r="H47" s="194"/>
      <c r="I47" s="179"/>
    </row>
    <row r="48" spans="1:9" ht="15">
      <c r="A48" s="151"/>
      <c r="B48" s="151"/>
      <c r="C48" s="151"/>
      <c r="D48" s="190" t="s">
        <v>89</v>
      </c>
      <c r="E48" s="191" t="s">
        <v>88</v>
      </c>
      <c r="F48" s="195">
        <v>0</v>
      </c>
      <c r="G48" s="194"/>
      <c r="H48" s="194"/>
      <c r="I48" s="179"/>
    </row>
    <row r="49" spans="1:9" ht="15">
      <c r="A49" s="151"/>
      <c r="B49" s="151"/>
      <c r="C49" s="151"/>
      <c r="D49" s="190" t="s">
        <v>90</v>
      </c>
      <c r="E49" s="191" t="s">
        <v>91</v>
      </c>
      <c r="F49" s="196"/>
      <c r="G49" s="194">
        <f>H46</f>
        <v>0</v>
      </c>
      <c r="H49" s="194">
        <f>F49*G49/100</f>
        <v>0</v>
      </c>
      <c r="I49" s="179"/>
    </row>
    <row r="50" spans="1:9" ht="15.75">
      <c r="A50" s="151"/>
      <c r="B50" s="151"/>
      <c r="C50" s="151"/>
      <c r="D50" s="197" t="s">
        <v>92</v>
      </c>
      <c r="E50" s="198" t="s">
        <v>93</v>
      </c>
      <c r="F50" s="199">
        <f>F47*12</f>
        <v>0</v>
      </c>
      <c r="G50" s="200">
        <f>IF(F48&lt;=F47,H49,0)</f>
        <v>0</v>
      </c>
      <c r="H50" s="200">
        <f>IFERROR(G50/F50,0)</f>
        <v>0</v>
      </c>
      <c r="I50" s="179"/>
    </row>
    <row r="51" spans="1:9" ht="15.75">
      <c r="A51" s="151"/>
      <c r="B51" s="151"/>
      <c r="C51" s="151"/>
      <c r="D51" s="201"/>
      <c r="E51" s="202"/>
      <c r="F51" s="203"/>
      <c r="G51" s="204"/>
      <c r="H51" s="204"/>
      <c r="I51" s="179"/>
    </row>
    <row r="52" spans="1:9" ht="15.75">
      <c r="A52" s="151"/>
      <c r="B52" s="151"/>
      <c r="C52" s="151"/>
      <c r="D52" s="201"/>
      <c r="E52" s="202"/>
      <c r="F52" s="203"/>
      <c r="G52" s="204"/>
      <c r="H52" s="204"/>
      <c r="I52" s="179"/>
    </row>
    <row r="53" spans="1:9" ht="15.75">
      <c r="A53" s="150"/>
      <c r="B53" s="157"/>
      <c r="C53" s="157"/>
      <c r="D53" s="201"/>
      <c r="E53" s="202"/>
      <c r="F53" s="203"/>
      <c r="G53" s="204"/>
      <c r="H53" s="204"/>
      <c r="I53" s="179"/>
    </row>
    <row r="54" spans="1:9" ht="15.75">
      <c r="A54" s="205" t="s">
        <v>94</v>
      </c>
      <c r="B54" s="206"/>
      <c r="C54" s="206"/>
      <c r="D54" s="206"/>
      <c r="E54" s="206"/>
      <c r="F54" s="206"/>
      <c r="G54" s="207"/>
      <c r="H54" s="208" t="e">
        <f>($B$42+$B$28)</f>
        <v>#DIV/0!</v>
      </c>
      <c r="I54" s="179"/>
    </row>
    <row r="55" spans="1:9">
      <c r="A55" s="209"/>
      <c r="B55" s="209"/>
      <c r="C55" s="209"/>
      <c r="D55" s="209"/>
      <c r="E55" s="209"/>
      <c r="F55" s="210"/>
      <c r="G55" s="210"/>
      <c r="H55" s="210"/>
      <c r="I55" s="179"/>
    </row>
    <row r="56" spans="1:9" ht="15.75">
      <c r="A56" s="211" t="s">
        <v>95</v>
      </c>
      <c r="B56" s="212"/>
      <c r="C56" s="212"/>
      <c r="D56" s="212"/>
      <c r="E56" s="212"/>
      <c r="F56" s="212"/>
      <c r="G56" s="213"/>
      <c r="H56" s="210"/>
      <c r="I56" s="179"/>
    </row>
    <row r="57" spans="1:9" ht="15.75">
      <c r="A57" s="214" t="s">
        <v>80</v>
      </c>
      <c r="B57" s="215" t="s">
        <v>81</v>
      </c>
      <c r="C57" s="215"/>
      <c r="D57" s="215" t="s">
        <v>82</v>
      </c>
      <c r="E57" s="216" t="s">
        <v>83</v>
      </c>
      <c r="F57" s="216" t="s">
        <v>84</v>
      </c>
      <c r="G57" s="217" t="s">
        <v>96</v>
      </c>
      <c r="H57" s="179"/>
      <c r="I57" s="238"/>
    </row>
    <row r="58" spans="1:9" ht="15.75">
      <c r="A58" s="218" t="s">
        <v>97</v>
      </c>
      <c r="B58" s="219" t="s">
        <v>91</v>
      </c>
      <c r="C58" s="219"/>
      <c r="D58" s="220">
        <f>BDI!C21</f>
        <v>0.31480000000000002</v>
      </c>
      <c r="E58" s="189" t="e">
        <f>H54</f>
        <v>#DIV/0!</v>
      </c>
      <c r="F58" s="189" t="e">
        <f>D58*E58/1</f>
        <v>#DIV/0!</v>
      </c>
      <c r="G58" s="221"/>
      <c r="H58" s="127"/>
      <c r="I58" s="179"/>
    </row>
    <row r="59" spans="1:9" ht="15.75">
      <c r="A59" s="222" t="s">
        <v>98</v>
      </c>
      <c r="B59" s="223"/>
      <c r="C59" s="223"/>
      <c r="D59" s="222"/>
      <c r="E59" s="224"/>
      <c r="F59" s="225"/>
      <c r="G59" s="226" t="e">
        <f>+F58</f>
        <v>#DIV/0!</v>
      </c>
      <c r="H59" s="127"/>
      <c r="I59" s="238"/>
    </row>
    <row r="60" spans="1:9" ht="15">
      <c r="A60" s="209"/>
      <c r="B60" s="209"/>
      <c r="C60" s="209"/>
      <c r="D60" s="227"/>
      <c r="E60" s="227"/>
      <c r="F60" s="221"/>
      <c r="G60" s="221"/>
      <c r="H60" s="221"/>
      <c r="I60" s="179"/>
    </row>
    <row r="61" spans="1:9" ht="15.75">
      <c r="A61" s="228" t="s">
        <v>99</v>
      </c>
      <c r="B61" s="229"/>
      <c r="C61" s="229"/>
      <c r="D61" s="230"/>
      <c r="E61" s="230"/>
      <c r="F61" s="231"/>
      <c r="G61" s="232"/>
      <c r="H61" s="233" t="e">
        <f>G59</f>
        <v>#DIV/0!</v>
      </c>
      <c r="I61" s="179"/>
    </row>
    <row r="62" spans="1:9">
      <c r="A62" s="209"/>
      <c r="B62" s="209"/>
      <c r="C62" s="209"/>
      <c r="D62" s="209"/>
      <c r="E62" s="209"/>
      <c r="F62" s="210"/>
      <c r="G62" s="210"/>
      <c r="H62" s="210"/>
      <c r="I62" s="179"/>
    </row>
    <row r="63" spans="1:9" ht="15.75">
      <c r="A63" s="228" t="s">
        <v>100</v>
      </c>
      <c r="B63" s="229"/>
      <c r="C63" s="229"/>
      <c r="D63" s="229"/>
      <c r="E63" s="229"/>
      <c r="F63" s="234"/>
      <c r="G63" s="235"/>
      <c r="H63" s="236" t="e">
        <f>H54+H61</f>
        <v>#DIV/0!</v>
      </c>
      <c r="I63" s="179"/>
    </row>
    <row r="64" spans="1:9" ht="15">
      <c r="A64" s="150"/>
      <c r="B64" s="157"/>
      <c r="C64" s="157"/>
      <c r="D64" s="127"/>
      <c r="E64" s="127"/>
      <c r="F64" s="179"/>
      <c r="G64" s="179"/>
      <c r="H64" s="127"/>
      <c r="I64" s="179"/>
    </row>
    <row r="65" spans="1:9" ht="15.75">
      <c r="A65" s="239" t="s">
        <v>101</v>
      </c>
      <c r="B65" s="240"/>
      <c r="C65" s="240"/>
      <c r="D65" s="240"/>
      <c r="E65" s="240"/>
      <c r="F65" s="240"/>
      <c r="G65" s="240"/>
      <c r="H65" s="241" t="e">
        <f>H63/(G11*G22)</f>
        <v>#DIV/0!</v>
      </c>
      <c r="I65" s="179"/>
    </row>
    <row r="66" spans="1:9" ht="15">
      <c r="A66" s="127"/>
      <c r="B66" s="127"/>
      <c r="C66" s="127"/>
      <c r="D66" s="127"/>
      <c r="E66" s="127"/>
      <c r="F66" s="127"/>
      <c r="G66" s="127"/>
      <c r="H66" s="127"/>
      <c r="I66" s="127"/>
    </row>
    <row r="67" spans="1:9" ht="18">
      <c r="A67" s="242" t="s">
        <v>102</v>
      </c>
      <c r="B67" s="243"/>
      <c r="C67" s="243"/>
      <c r="D67" s="243"/>
      <c r="E67" s="243"/>
      <c r="F67" s="243"/>
      <c r="G67" s="244"/>
      <c r="H67" s="127"/>
      <c r="I67" s="127"/>
    </row>
    <row r="68" spans="1:9" ht="18">
      <c r="A68" s="245" t="s">
        <v>103</v>
      </c>
      <c r="B68" s="246"/>
      <c r="C68" s="246"/>
      <c r="D68" s="246"/>
      <c r="E68" s="247"/>
      <c r="F68" s="248" t="s">
        <v>104</v>
      </c>
      <c r="G68" s="249" t="s">
        <v>91</v>
      </c>
      <c r="H68" s="127"/>
      <c r="I68" s="127"/>
    </row>
    <row r="69" spans="1:9" ht="18">
      <c r="A69" s="250" t="str">
        <f>A24</f>
        <v>1- CUSTO VARIÁVEL</v>
      </c>
      <c r="B69" s="251"/>
      <c r="C69" s="251"/>
      <c r="D69" s="252"/>
      <c r="E69" s="253"/>
      <c r="F69" s="247" t="e">
        <f>SUM(F70:F71)</f>
        <v>#DIV/0!</v>
      </c>
      <c r="G69" s="254" t="e">
        <f t="shared" ref="G69:G75" si="0">F69/$F$77</f>
        <v>#DIV/0!</v>
      </c>
      <c r="H69" s="127"/>
      <c r="I69" s="127"/>
    </row>
    <row r="70" spans="1:9" ht="18">
      <c r="A70" s="255" t="str">
        <f>A25</f>
        <v>1.1 COMBUSTÍVEL</v>
      </c>
      <c r="B70" s="256"/>
      <c r="C70" s="256"/>
      <c r="D70" s="246"/>
      <c r="E70" s="257"/>
      <c r="F70" s="257" t="e">
        <f>B25</f>
        <v>#DIV/0!</v>
      </c>
      <c r="G70" s="258" t="e">
        <f t="shared" si="0"/>
        <v>#DIV/0!</v>
      </c>
      <c r="H70" s="127"/>
      <c r="I70" s="127"/>
    </row>
    <row r="71" spans="1:9" ht="18">
      <c r="A71" s="259" t="str">
        <f>A26</f>
        <v>1.2 MANUTENÇÃO</v>
      </c>
      <c r="B71" s="260"/>
      <c r="C71" s="260"/>
      <c r="D71" s="261"/>
      <c r="E71" s="262"/>
      <c r="F71" s="263">
        <f>B26</f>
        <v>0</v>
      </c>
      <c r="G71" s="258" t="e">
        <f t="shared" si="0"/>
        <v>#DIV/0!</v>
      </c>
      <c r="H71" s="127"/>
      <c r="I71" s="127"/>
    </row>
    <row r="72" spans="1:9" ht="18">
      <c r="A72" s="264" t="str">
        <f>A30</f>
        <v xml:space="preserve">2 - TOTAL CUSTO FIXO MENSAL </v>
      </c>
      <c r="B72" s="260"/>
      <c r="C72" s="260"/>
      <c r="D72" s="261"/>
      <c r="E72" s="262"/>
      <c r="F72" s="247">
        <f>SUM(F73)</f>
        <v>0</v>
      </c>
      <c r="G72" s="254" t="e">
        <f t="shared" si="0"/>
        <v>#DIV/0!</v>
      </c>
      <c r="H72" s="127"/>
      <c r="I72" s="127"/>
    </row>
    <row r="73" spans="1:9" ht="18">
      <c r="A73" s="259" t="str">
        <f>A42</f>
        <v>2.1 TOTAL CUSTO FIXO MENSAL</v>
      </c>
      <c r="B73" s="260"/>
      <c r="C73" s="260"/>
      <c r="D73" s="261"/>
      <c r="E73" s="262"/>
      <c r="F73" s="257">
        <f>B42</f>
        <v>0</v>
      </c>
      <c r="G73" s="258" t="e">
        <f t="shared" si="0"/>
        <v>#DIV/0!</v>
      </c>
      <c r="H73" s="127"/>
      <c r="I73" s="127"/>
    </row>
    <row r="74" spans="1:9" ht="18">
      <c r="A74" s="265" t="str">
        <f>A54</f>
        <v>3- CUSTO TOTAL MENSAL COM DESPESAS OPERACIONAIS</v>
      </c>
      <c r="B74" s="266"/>
      <c r="C74" s="266"/>
      <c r="D74" s="266"/>
      <c r="E74" s="267"/>
      <c r="F74" s="247" t="e">
        <f>F69+F72</f>
        <v>#DIV/0!</v>
      </c>
      <c r="G74" s="254" t="e">
        <f t="shared" si="0"/>
        <v>#DIV/0!</v>
      </c>
      <c r="H74" s="127"/>
      <c r="I74" s="127"/>
    </row>
    <row r="75" spans="1:9" ht="18">
      <c r="A75" s="268" t="str">
        <f>A56</f>
        <v xml:space="preserve">4- BENEFÍCIOS E DESPESAS INDIRETAS </v>
      </c>
      <c r="B75" s="269"/>
      <c r="C75" s="269"/>
      <c r="D75" s="266"/>
      <c r="E75" s="247"/>
      <c r="F75" s="247" t="e">
        <f>H61</f>
        <v>#DIV/0!</v>
      </c>
      <c r="G75" s="254" t="e">
        <f t="shared" si="0"/>
        <v>#DIV/0!</v>
      </c>
      <c r="H75" s="127"/>
      <c r="I75" s="127"/>
    </row>
    <row r="76" spans="1:9" ht="18">
      <c r="A76" s="270"/>
      <c r="B76" s="271"/>
      <c r="C76" s="271"/>
      <c r="D76" s="272"/>
      <c r="E76" s="273"/>
      <c r="F76" s="274"/>
      <c r="G76" s="275"/>
      <c r="H76" s="127"/>
      <c r="I76" s="127"/>
    </row>
    <row r="77" spans="1:9" ht="18">
      <c r="A77" s="276" t="str">
        <f>A63</f>
        <v xml:space="preserve">5- PREÇO MENSAL TOTAL COM O TRANSPORTE ESCOLAR </v>
      </c>
      <c r="B77" s="277"/>
      <c r="C77" s="277"/>
      <c r="D77" s="278"/>
      <c r="E77" s="278"/>
      <c r="F77" s="278" t="e">
        <f>F74+F75</f>
        <v>#DIV/0!</v>
      </c>
      <c r="G77" s="279" t="e">
        <f>G74+G75</f>
        <v>#DIV/0!</v>
      </c>
      <c r="H77" s="127"/>
      <c r="I77" s="127"/>
    </row>
    <row r="78" spans="1:9" ht="18">
      <c r="A78" s="280"/>
      <c r="B78" s="281"/>
      <c r="C78" s="281"/>
      <c r="D78" s="281"/>
      <c r="E78" s="281"/>
      <c r="F78" s="281"/>
      <c r="G78" s="282"/>
      <c r="H78" s="127"/>
      <c r="I78" s="127"/>
    </row>
    <row r="79" spans="1:9" ht="18">
      <c r="A79" s="283" t="s">
        <v>105</v>
      </c>
      <c r="B79" s="284"/>
      <c r="C79" s="284"/>
      <c r="D79" s="284"/>
      <c r="E79" s="284"/>
      <c r="F79" s="284"/>
      <c r="G79" s="285">
        <f>G11</f>
        <v>118</v>
      </c>
      <c r="H79" s="127"/>
      <c r="I79" s="127"/>
    </row>
    <row r="80" spans="1:9" ht="18">
      <c r="A80" s="283" t="s">
        <v>106</v>
      </c>
      <c r="B80" s="284"/>
      <c r="C80" s="284"/>
      <c r="D80" s="284"/>
      <c r="E80" s="284"/>
      <c r="F80" s="284"/>
      <c r="G80" s="286">
        <f>G22</f>
        <v>0</v>
      </c>
      <c r="H80" s="127"/>
      <c r="I80" s="127"/>
    </row>
    <row r="81" spans="1:9" ht="18">
      <c r="A81" s="283" t="s">
        <v>107</v>
      </c>
      <c r="B81" s="284"/>
      <c r="C81" s="284"/>
      <c r="D81" s="284"/>
      <c r="E81" s="284"/>
      <c r="F81" s="284"/>
      <c r="G81" s="285">
        <f>G79*G80</f>
        <v>0</v>
      </c>
      <c r="H81" s="127"/>
      <c r="I81" s="127"/>
    </row>
    <row r="82" spans="1:9" ht="18">
      <c r="A82" s="287" t="s">
        <v>108</v>
      </c>
      <c r="B82" s="288"/>
      <c r="C82" s="288"/>
      <c r="D82" s="288"/>
      <c r="E82" s="288"/>
      <c r="F82" s="288"/>
      <c r="G82" s="289" t="e">
        <f>F77/G81</f>
        <v>#DIV/0!</v>
      </c>
      <c r="H82" s="127"/>
      <c r="I82" s="127"/>
    </row>
    <row r="83" spans="1:9" ht="15">
      <c r="A83" s="127"/>
      <c r="B83" s="127"/>
      <c r="C83" s="127"/>
      <c r="D83" s="127"/>
      <c r="E83" s="127"/>
      <c r="F83" s="127"/>
      <c r="G83" s="127"/>
      <c r="H83" s="127"/>
      <c r="I83" s="127"/>
    </row>
    <row r="84" spans="1:9" ht="15.75">
      <c r="A84" s="290"/>
      <c r="B84" s="127"/>
      <c r="C84" s="127"/>
      <c r="D84" s="127"/>
      <c r="E84" s="127"/>
      <c r="F84" s="127"/>
      <c r="G84" s="127"/>
      <c r="H84" s="127"/>
      <c r="I84" s="127"/>
    </row>
    <row r="85" spans="1:9" ht="15.75">
      <c r="A85" s="290" t="s">
        <v>109</v>
      </c>
      <c r="B85" s="291">
        <f>G11</f>
        <v>118</v>
      </c>
      <c r="C85" s="291"/>
      <c r="D85" s="292" t="s">
        <v>110</v>
      </c>
      <c r="E85" s="127"/>
      <c r="F85" s="127"/>
      <c r="G85" s="127"/>
      <c r="H85" s="127"/>
      <c r="I85" s="127"/>
    </row>
    <row r="86" spans="1:9" ht="15.75">
      <c r="A86" s="290" t="s">
        <v>111</v>
      </c>
      <c r="B86" s="292"/>
      <c r="C86" s="292"/>
      <c r="D86" s="292"/>
      <c r="E86" s="127"/>
      <c r="F86" s="127"/>
      <c r="G86" s="127"/>
      <c r="H86" s="127"/>
      <c r="I86" s="127"/>
    </row>
    <row r="87" spans="1:9" ht="15.75">
      <c r="A87" s="290" t="s">
        <v>112</v>
      </c>
      <c r="B87" s="293"/>
      <c r="C87" s="293"/>
      <c r="D87" s="294" t="e">
        <f>H65</f>
        <v>#DIV/0!</v>
      </c>
      <c r="E87" s="295"/>
      <c r="F87" s="296"/>
      <c r="G87" s="296"/>
      <c r="H87" s="296"/>
      <c r="I87" s="127"/>
    </row>
    <row r="88" spans="1:9" ht="15.75">
      <c r="A88" s="290"/>
      <c r="B88" s="179"/>
      <c r="C88" s="179"/>
      <c r="D88" s="179"/>
      <c r="E88" s="179"/>
      <c r="F88" s="296"/>
      <c r="G88" s="296"/>
      <c r="H88" s="296"/>
      <c r="I88" s="127"/>
    </row>
    <row r="89" spans="1:9" ht="18">
      <c r="A89" s="297" t="s">
        <v>113</v>
      </c>
      <c r="B89" s="179"/>
      <c r="C89" s="179"/>
      <c r="D89" s="179"/>
      <c r="E89" s="179"/>
      <c r="F89" s="179"/>
      <c r="G89" s="179"/>
      <c r="H89" s="179"/>
      <c r="I89" s="127"/>
    </row>
    <row r="90" spans="1:9" ht="18">
      <c r="A90" s="298"/>
      <c r="B90" s="298"/>
      <c r="C90" s="298"/>
      <c r="D90" s="298"/>
      <c r="E90" s="298"/>
      <c r="F90" s="298"/>
      <c r="G90" s="298"/>
      <c r="H90" s="298"/>
      <c r="I90" s="179"/>
    </row>
    <row r="91" spans="1:9" ht="15">
      <c r="A91" s="330" t="s">
        <v>114</v>
      </c>
      <c r="B91" s="330"/>
      <c r="C91" s="330"/>
      <c r="D91" s="330"/>
      <c r="E91" s="330"/>
      <c r="F91" s="330"/>
      <c r="G91" s="330"/>
      <c r="H91" s="330"/>
      <c r="I91" s="179"/>
    </row>
    <row r="92" spans="1:9" ht="15">
      <c r="A92" s="330" t="s">
        <v>115</v>
      </c>
      <c r="B92" s="330"/>
      <c r="C92" s="330"/>
      <c r="D92" s="330"/>
      <c r="E92" s="330"/>
      <c r="F92" s="330"/>
      <c r="G92" s="330"/>
      <c r="H92" s="330"/>
      <c r="I92" s="179"/>
    </row>
    <row r="93" spans="1:9" ht="15">
      <c r="A93" s="330" t="s">
        <v>116</v>
      </c>
      <c r="B93" s="330"/>
      <c r="C93" s="330"/>
      <c r="D93" s="330"/>
      <c r="E93" s="330"/>
      <c r="F93" s="330"/>
      <c r="G93" s="330"/>
      <c r="H93" s="330"/>
      <c r="I93" s="179"/>
    </row>
    <row r="94" spans="1:9" ht="15">
      <c r="A94" s="299" t="s">
        <v>117</v>
      </c>
      <c r="B94" s="330" t="str">
        <f>B17</f>
        <v>Veículo no mínimo de 12 lugares</v>
      </c>
      <c r="C94" s="330"/>
      <c r="D94" s="330"/>
      <c r="E94" s="330"/>
      <c r="F94" s="330"/>
      <c r="G94" s="330"/>
      <c r="H94" s="330"/>
      <c r="I94" s="179"/>
    </row>
    <row r="95" spans="1:9" ht="15">
      <c r="A95" s="299" t="s">
        <v>118</v>
      </c>
      <c r="B95" s="330" t="str">
        <f>A18</f>
        <v>Veículo no máximo 20 anos de uso (fabricação acima de 2002)</v>
      </c>
      <c r="C95" s="330"/>
      <c r="D95" s="330"/>
      <c r="E95" s="330"/>
      <c r="F95" s="330"/>
      <c r="G95" s="330"/>
      <c r="H95" s="330"/>
      <c r="I95" s="179"/>
    </row>
    <row r="96" spans="1:9" ht="15">
      <c r="A96" s="300" t="s">
        <v>144</v>
      </c>
      <c r="B96" s="299"/>
      <c r="C96" s="299"/>
      <c r="D96" s="299"/>
      <c r="E96" s="299"/>
      <c r="F96" s="299"/>
      <c r="G96" s="299"/>
      <c r="H96" s="299"/>
      <c r="I96" s="179"/>
    </row>
    <row r="97" spans="1:9" ht="15">
      <c r="A97" s="330" t="s">
        <v>145</v>
      </c>
      <c r="B97" s="330"/>
      <c r="C97" s="330"/>
      <c r="D97" s="330"/>
      <c r="E97" s="330"/>
      <c r="F97" s="330"/>
      <c r="G97" s="330"/>
      <c r="H97" s="330"/>
      <c r="I97" s="179"/>
    </row>
    <row r="98" spans="1:9" ht="15">
      <c r="A98" s="330" t="s">
        <v>121</v>
      </c>
      <c r="B98" s="330"/>
      <c r="C98" s="330"/>
      <c r="D98" s="330"/>
      <c r="E98" s="330"/>
      <c r="F98" s="330"/>
      <c r="G98" s="330"/>
      <c r="H98" s="330"/>
      <c r="I98" s="179"/>
    </row>
    <row r="99" spans="1:9" ht="29.25" customHeight="1">
      <c r="A99" s="331" t="s">
        <v>122</v>
      </c>
      <c r="B99" s="331"/>
      <c r="C99" s="331"/>
      <c r="D99" s="331"/>
      <c r="E99" s="331"/>
      <c r="F99" s="331"/>
      <c r="G99" s="331"/>
      <c r="H99" s="331"/>
      <c r="I99" s="179"/>
    </row>
    <row r="100" spans="1:9" ht="15">
      <c r="A100" s="330" t="s">
        <v>123</v>
      </c>
      <c r="B100" s="330"/>
      <c r="C100" s="330"/>
      <c r="D100" s="330"/>
      <c r="E100" s="330"/>
      <c r="F100" s="330"/>
      <c r="G100" s="330"/>
      <c r="H100" s="330"/>
      <c r="I100" s="179"/>
    </row>
    <row r="101" spans="1:9" ht="15">
      <c r="A101" s="330" t="s">
        <v>124</v>
      </c>
      <c r="B101" s="330"/>
      <c r="C101" s="330"/>
      <c r="D101" s="330"/>
      <c r="E101" s="330"/>
      <c r="F101" s="330"/>
      <c r="G101" s="330"/>
      <c r="H101" s="330"/>
      <c r="I101" s="179"/>
    </row>
    <row r="102" spans="1:9" ht="15">
      <c r="A102" s="333" t="s">
        <v>146</v>
      </c>
      <c r="B102" s="333"/>
      <c r="C102" s="333"/>
      <c r="D102" s="333"/>
      <c r="E102" s="333"/>
      <c r="F102" s="333"/>
      <c r="G102" s="333"/>
      <c r="H102" s="333"/>
      <c r="I102" s="179"/>
    </row>
    <row r="103" spans="1:9" ht="15">
      <c r="A103" s="330" t="s">
        <v>126</v>
      </c>
      <c r="B103" s="330"/>
      <c r="C103" s="330"/>
      <c r="D103" s="330"/>
      <c r="E103" s="330"/>
      <c r="F103" s="330"/>
      <c r="G103" s="330"/>
      <c r="H103" s="330"/>
      <c r="I103" s="179"/>
    </row>
    <row r="104" spans="1:9" ht="15">
      <c r="A104" s="330" t="s">
        <v>127</v>
      </c>
      <c r="B104" s="330"/>
      <c r="C104" s="330"/>
      <c r="D104" s="330"/>
      <c r="E104" s="330"/>
      <c r="F104" s="330"/>
      <c r="G104" s="330"/>
      <c r="H104" s="330"/>
      <c r="I104" s="179"/>
    </row>
    <row r="105" spans="1:9" ht="15">
      <c r="A105" s="330" t="s">
        <v>128</v>
      </c>
      <c r="B105" s="330"/>
      <c r="C105" s="330"/>
      <c r="D105" s="330"/>
      <c r="E105" s="330"/>
      <c r="F105" s="330"/>
      <c r="G105" s="330"/>
      <c r="H105" s="330"/>
      <c r="I105" s="179"/>
    </row>
    <row r="106" spans="1:9" ht="30" customHeight="1">
      <c r="A106" s="331" t="s">
        <v>129</v>
      </c>
      <c r="B106" s="331"/>
      <c r="C106" s="331"/>
      <c r="D106" s="331"/>
      <c r="E106" s="331"/>
      <c r="F106" s="331"/>
      <c r="G106" s="331"/>
      <c r="H106" s="331"/>
      <c r="I106" s="179"/>
    </row>
    <row r="107" spans="1:9" ht="30" customHeight="1">
      <c r="A107" s="331" t="s">
        <v>130</v>
      </c>
      <c r="B107" s="331"/>
      <c r="C107" s="331"/>
      <c r="D107" s="331"/>
      <c r="E107" s="331"/>
      <c r="F107" s="331"/>
      <c r="G107" s="331"/>
      <c r="H107" s="331"/>
      <c r="I107" s="179"/>
    </row>
    <row r="108" spans="1:9" ht="45" customHeight="1">
      <c r="A108" s="331" t="s">
        <v>131</v>
      </c>
      <c r="B108" s="331"/>
      <c r="C108" s="331"/>
      <c r="D108" s="331"/>
      <c r="E108" s="331"/>
      <c r="F108" s="331"/>
      <c r="G108" s="331"/>
      <c r="H108" s="331"/>
      <c r="I108" s="179"/>
    </row>
    <row r="109" spans="1:9" ht="15">
      <c r="A109" s="330" t="s">
        <v>132</v>
      </c>
      <c r="B109" s="330"/>
      <c r="C109" s="330"/>
      <c r="D109" s="330"/>
      <c r="E109" s="330"/>
      <c r="F109" s="330"/>
      <c r="G109" s="330"/>
      <c r="H109" s="330"/>
      <c r="I109" s="179"/>
    </row>
    <row r="110" spans="1:9" ht="15">
      <c r="A110" s="330" t="s">
        <v>133</v>
      </c>
      <c r="B110" s="330"/>
      <c r="C110" s="330"/>
      <c r="D110" s="330"/>
      <c r="E110" s="330"/>
      <c r="F110" s="330"/>
      <c r="G110" s="330"/>
      <c r="H110" s="330"/>
      <c r="I110" s="179"/>
    </row>
    <row r="111" spans="1:9" ht="15">
      <c r="A111" s="330" t="s">
        <v>134</v>
      </c>
      <c r="B111" s="330"/>
      <c r="C111" s="330"/>
      <c r="D111" s="330"/>
      <c r="E111" s="330"/>
      <c r="F111" s="330"/>
      <c r="G111" s="330"/>
      <c r="H111" s="330"/>
      <c r="I111" s="179"/>
    </row>
    <row r="112" spans="1:9" ht="15">
      <c r="A112" s="330" t="s">
        <v>135</v>
      </c>
      <c r="B112" s="330"/>
      <c r="C112" s="330"/>
      <c r="D112" s="330"/>
      <c r="E112" s="330"/>
      <c r="F112" s="330"/>
      <c r="G112" s="330"/>
      <c r="H112" s="330"/>
      <c r="I112" s="179"/>
    </row>
    <row r="113" spans="1:9" ht="30" customHeight="1">
      <c r="A113" s="331" t="s">
        <v>136</v>
      </c>
      <c r="B113" s="331"/>
      <c r="C113" s="331"/>
      <c r="D113" s="331"/>
      <c r="E113" s="331"/>
      <c r="F113" s="331"/>
      <c r="G113" s="331"/>
      <c r="H113" s="331"/>
      <c r="I113" s="179"/>
    </row>
    <row r="114" spans="1:9" ht="30" customHeight="1">
      <c r="A114" s="331" t="s">
        <v>137</v>
      </c>
      <c r="B114" s="331"/>
      <c r="C114" s="331"/>
      <c r="D114" s="331"/>
      <c r="E114" s="331"/>
      <c r="F114" s="331"/>
      <c r="G114" s="331"/>
      <c r="H114" s="331"/>
      <c r="I114" s="179"/>
    </row>
    <row r="115" spans="1:9" ht="15">
      <c r="A115" s="330" t="s">
        <v>138</v>
      </c>
      <c r="B115" s="330"/>
      <c r="C115" s="330"/>
      <c r="D115" s="330"/>
      <c r="E115" s="330"/>
      <c r="F115" s="330"/>
      <c r="G115" s="330"/>
      <c r="H115" s="330"/>
      <c r="I115" s="179"/>
    </row>
    <row r="116" spans="1:9" ht="15">
      <c r="A116" s="127"/>
      <c r="B116" s="127"/>
      <c r="C116" s="127"/>
      <c r="D116" s="127"/>
      <c r="E116" s="127"/>
      <c r="F116" s="127"/>
      <c r="G116" s="127"/>
      <c r="H116" s="127"/>
      <c r="I116" s="179"/>
    </row>
    <row r="117" spans="1:9" ht="16.5">
      <c r="A117" s="301"/>
      <c r="B117" s="179"/>
      <c r="C117" s="179"/>
      <c r="I117" s="179"/>
    </row>
    <row r="118" spans="1:9" ht="18">
      <c r="A118" s="298" t="str">
        <f>Resumo!A20</f>
        <v>Candiota, 27 de Junho de 2022</v>
      </c>
      <c r="B118" s="179"/>
      <c r="C118" s="179"/>
      <c r="I118" s="179"/>
    </row>
    <row r="119" spans="1:9" ht="18">
      <c r="A119" s="298"/>
      <c r="B119" s="179"/>
      <c r="C119" s="179"/>
      <c r="I119" s="179"/>
    </row>
    <row r="120" spans="1:9" ht="18">
      <c r="A120" s="298"/>
      <c r="B120" s="179"/>
      <c r="C120" s="179"/>
      <c r="I120" s="179"/>
    </row>
    <row r="121" spans="1:9" ht="18">
      <c r="A121" s="298"/>
      <c r="B121" s="179"/>
      <c r="C121" s="179"/>
      <c r="D121" s="332" t="s">
        <v>27</v>
      </c>
      <c r="E121" s="332"/>
      <c r="F121" s="332"/>
      <c r="I121" s="179"/>
    </row>
    <row r="122" spans="1:9" ht="15">
      <c r="A122" s="179"/>
      <c r="B122" s="179"/>
      <c r="C122" s="179"/>
      <c r="D122" s="319" t="s">
        <v>139</v>
      </c>
      <c r="E122" s="319"/>
      <c r="F122" s="319"/>
      <c r="G122" s="179"/>
      <c r="H122" s="179"/>
      <c r="I122" s="179"/>
    </row>
    <row r="123" spans="1:9">
      <c r="A123" s="179"/>
      <c r="B123" s="179"/>
      <c r="C123" s="179"/>
      <c r="D123" s="179"/>
      <c r="E123" s="179"/>
      <c r="F123" s="179"/>
      <c r="G123" s="179"/>
      <c r="H123" s="179"/>
      <c r="I123" s="179"/>
    </row>
    <row r="124" spans="1:9">
      <c r="A124" s="179"/>
      <c r="B124" s="179"/>
      <c r="C124" s="179"/>
      <c r="D124" s="179"/>
      <c r="E124" s="179"/>
      <c r="F124" s="179"/>
      <c r="G124" s="179"/>
      <c r="H124" s="179"/>
      <c r="I124" s="179"/>
    </row>
    <row r="125" spans="1:9">
      <c r="D125" s="179"/>
      <c r="E125" s="179"/>
      <c r="F125" s="179"/>
      <c r="G125" s="179"/>
      <c r="H125" s="179"/>
    </row>
    <row r="126" spans="1:9">
      <c r="D126" s="179"/>
      <c r="E126" s="179"/>
      <c r="F126" s="179"/>
      <c r="G126" s="179"/>
      <c r="H126" s="179"/>
    </row>
    <row r="127" spans="1:9">
      <c r="D127" s="179"/>
      <c r="E127" s="179"/>
      <c r="F127" s="179"/>
      <c r="G127" s="179"/>
      <c r="H127" s="179"/>
    </row>
    <row r="128" spans="1:9">
      <c r="D128" s="179"/>
      <c r="E128" s="179"/>
      <c r="F128" s="179"/>
      <c r="G128" s="179"/>
      <c r="H128" s="179"/>
    </row>
    <row r="129" spans="4:8">
      <c r="D129" s="179"/>
      <c r="E129" s="179"/>
      <c r="F129" s="179"/>
      <c r="G129" s="179"/>
      <c r="H129" s="179"/>
    </row>
  </sheetData>
  <mergeCells count="41">
    <mergeCell ref="D122:F122"/>
    <mergeCell ref="A112:H112"/>
    <mergeCell ref="A113:H113"/>
    <mergeCell ref="A114:H114"/>
    <mergeCell ref="A115:H115"/>
    <mergeCell ref="D121:F121"/>
    <mergeCell ref="A107:H107"/>
    <mergeCell ref="A108:H108"/>
    <mergeCell ref="A109:H109"/>
    <mergeCell ref="A110:H110"/>
    <mergeCell ref="A111:H111"/>
    <mergeCell ref="A102:H102"/>
    <mergeCell ref="A103:H103"/>
    <mergeCell ref="A104:H104"/>
    <mergeCell ref="A105:H105"/>
    <mergeCell ref="A106:H106"/>
    <mergeCell ref="A97:H97"/>
    <mergeCell ref="A98:H98"/>
    <mergeCell ref="A99:H99"/>
    <mergeCell ref="A100:H100"/>
    <mergeCell ref="A101:H101"/>
    <mergeCell ref="A91:H91"/>
    <mergeCell ref="A92:H92"/>
    <mergeCell ref="A93:H93"/>
    <mergeCell ref="B94:H94"/>
    <mergeCell ref="B95:H95"/>
    <mergeCell ref="A19:F19"/>
    <mergeCell ref="A20:F20"/>
    <mergeCell ref="A21:F21"/>
    <mergeCell ref="A22:F22"/>
    <mergeCell ref="D30:H30"/>
    <mergeCell ref="A14:F14"/>
    <mergeCell ref="A15:F15"/>
    <mergeCell ref="A16:F16"/>
    <mergeCell ref="B17:G17"/>
    <mergeCell ref="A18:F18"/>
    <mergeCell ref="A1:H1"/>
    <mergeCell ref="A2:H2"/>
    <mergeCell ref="A3:H3"/>
    <mergeCell ref="A4:H4"/>
    <mergeCell ref="A11:F11"/>
  </mergeCells>
  <pageMargins left="0.511811023622047" right="0.511811023622047" top="0.78740157480314998" bottom="0.78740157480314998" header="0.31496062992126" footer="0.31496062992126"/>
  <pageSetup paperSize="9" scale="57" fitToHeight="2" orientation="portrait" verticalDpi="3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29"/>
  <sheetViews>
    <sheetView topLeftCell="A25" zoomScale="70" zoomScaleNormal="70" workbookViewId="0">
      <selection activeCell="F49" sqref="F49"/>
    </sheetView>
  </sheetViews>
  <sheetFormatPr defaultColWidth="9" defaultRowHeight="12.75"/>
  <cols>
    <col min="1" max="1" width="39.28515625" customWidth="1"/>
    <col min="2" max="2" width="12.85546875" customWidth="1"/>
    <col min="4" max="4" width="31.140625" customWidth="1"/>
    <col min="5" max="5" width="17.7109375" customWidth="1"/>
    <col min="6" max="6" width="19" customWidth="1"/>
    <col min="7" max="7" width="16.140625" customWidth="1"/>
    <col min="8" max="8" width="17.7109375" customWidth="1"/>
    <col min="9" max="9" width="12.140625" customWidth="1"/>
  </cols>
  <sheetData>
    <row r="1" spans="1:10" ht="15.75">
      <c r="A1" s="317" t="str">
        <f>Resumo!A1</f>
        <v>PREGÃO PRESENCIAL 002/2022</v>
      </c>
      <c r="B1" s="317"/>
      <c r="C1" s="317"/>
      <c r="D1" s="317"/>
      <c r="E1" s="317"/>
      <c r="F1" s="317"/>
      <c r="G1" s="317"/>
      <c r="H1" s="317"/>
      <c r="I1" s="147"/>
    </row>
    <row r="2" spans="1:10" ht="15.75">
      <c r="A2" s="317" t="s">
        <v>147</v>
      </c>
      <c r="B2" s="317"/>
      <c r="C2" s="317"/>
      <c r="D2" s="317"/>
      <c r="E2" s="317"/>
      <c r="F2" s="317"/>
      <c r="G2" s="317"/>
      <c r="H2" s="317"/>
      <c r="I2" s="147"/>
    </row>
    <row r="3" spans="1:10" ht="15.75">
      <c r="A3" s="317" t="s">
        <v>141</v>
      </c>
      <c r="B3" s="317"/>
      <c r="C3" s="317"/>
      <c r="D3" s="317"/>
      <c r="E3" s="317"/>
      <c r="F3" s="317"/>
      <c r="G3" s="317"/>
      <c r="H3" s="317"/>
      <c r="I3" s="147"/>
    </row>
    <row r="4" spans="1:10" ht="15.75">
      <c r="A4" s="318" t="s">
        <v>3</v>
      </c>
      <c r="B4" s="318"/>
      <c r="C4" s="318"/>
      <c r="D4" s="318"/>
      <c r="E4" s="318"/>
      <c r="F4" s="318"/>
      <c r="G4" s="318"/>
      <c r="H4" s="318"/>
      <c r="I4" s="237"/>
    </row>
    <row r="5" spans="1:10" ht="15.75">
      <c r="A5" s="122"/>
      <c r="B5" s="122"/>
      <c r="C5" s="122"/>
      <c r="D5" s="122"/>
      <c r="E5" s="122"/>
      <c r="F5" s="122"/>
      <c r="G5" s="122"/>
      <c r="H5" s="123"/>
      <c r="I5" s="123"/>
    </row>
    <row r="6" spans="1:10" ht="15.75">
      <c r="A6" s="124" t="s">
        <v>31</v>
      </c>
      <c r="B6" s="123"/>
      <c r="C6" s="123"/>
      <c r="D6" s="123"/>
      <c r="E6" s="123"/>
      <c r="F6" s="123"/>
      <c r="G6" s="123"/>
      <c r="H6" s="123"/>
      <c r="I6" s="123"/>
    </row>
    <row r="7" spans="1:10" ht="15.75">
      <c r="A7" s="125"/>
      <c r="B7" s="126"/>
      <c r="C7" s="126"/>
      <c r="D7" s="126"/>
      <c r="E7" s="126"/>
      <c r="F7" s="126"/>
      <c r="G7" s="126" t="s">
        <v>32</v>
      </c>
      <c r="H7" s="127"/>
      <c r="I7" s="127"/>
    </row>
    <row r="8" spans="1:10" ht="15.75">
      <c r="A8" s="125" t="s">
        <v>33</v>
      </c>
      <c r="B8" s="128">
        <v>18</v>
      </c>
      <c r="C8" s="128"/>
      <c r="D8" s="128"/>
      <c r="E8" s="128"/>
      <c r="F8" s="128"/>
      <c r="G8" s="129">
        <f>SUM(B8:F8)</f>
        <v>18</v>
      </c>
      <c r="H8" s="127"/>
      <c r="I8" s="127"/>
    </row>
    <row r="9" spans="1:10" ht="15.75">
      <c r="A9" s="125" t="s">
        <v>34</v>
      </c>
      <c r="B9" s="130"/>
      <c r="C9" s="130"/>
      <c r="D9" s="130"/>
      <c r="E9" s="130"/>
      <c r="F9" s="130"/>
      <c r="G9" s="131">
        <v>0</v>
      </c>
      <c r="H9" s="127"/>
      <c r="I9" s="127"/>
    </row>
    <row r="10" spans="1:10" ht="15.75">
      <c r="A10" s="125" t="s">
        <v>35</v>
      </c>
      <c r="B10" s="132">
        <v>132</v>
      </c>
      <c r="C10" s="132"/>
      <c r="D10" s="132"/>
      <c r="E10" s="132"/>
      <c r="F10" s="132"/>
      <c r="G10" s="133">
        <v>132</v>
      </c>
      <c r="H10" s="127"/>
      <c r="I10" s="127"/>
    </row>
    <row r="11" spans="1:10" ht="15.75">
      <c r="A11" s="320" t="s">
        <v>36</v>
      </c>
      <c r="B11" s="321"/>
      <c r="C11" s="321"/>
      <c r="D11" s="321"/>
      <c r="E11" s="321"/>
      <c r="F11" s="322"/>
      <c r="G11" s="135">
        <f>G10+G9</f>
        <v>132</v>
      </c>
      <c r="H11" s="127"/>
      <c r="I11" s="127"/>
    </row>
    <row r="12" spans="1:10" ht="15.75">
      <c r="A12" s="134" t="s">
        <v>37</v>
      </c>
      <c r="B12" s="136">
        <v>4.5</v>
      </c>
      <c r="C12" s="136"/>
      <c r="D12" s="136"/>
      <c r="E12" s="137"/>
      <c r="F12" s="137"/>
      <c r="G12" s="138" t="s">
        <v>38</v>
      </c>
      <c r="H12" s="127"/>
      <c r="I12" s="127"/>
      <c r="J12" s="127"/>
    </row>
    <row r="13" spans="1:10" ht="15.75">
      <c r="A13" s="134" t="s">
        <v>39</v>
      </c>
      <c r="B13" s="136">
        <v>4.5</v>
      </c>
      <c r="C13" s="136"/>
      <c r="D13" s="136"/>
      <c r="E13" s="139"/>
      <c r="F13" s="139"/>
      <c r="G13" s="133">
        <v>4.5</v>
      </c>
      <c r="H13" s="140"/>
      <c r="I13" s="127"/>
      <c r="J13" s="127"/>
    </row>
    <row r="14" spans="1:10" ht="15.75">
      <c r="A14" s="320" t="s">
        <v>40</v>
      </c>
      <c r="B14" s="321"/>
      <c r="C14" s="321"/>
      <c r="D14" s="321"/>
      <c r="E14" s="321"/>
      <c r="F14" s="322"/>
      <c r="G14" s="133">
        <v>7.5</v>
      </c>
      <c r="H14" s="141"/>
      <c r="I14" s="141"/>
      <c r="J14" s="141"/>
    </row>
    <row r="15" spans="1:10" ht="15.75">
      <c r="A15" s="320" t="s">
        <v>41</v>
      </c>
      <c r="B15" s="321"/>
      <c r="C15" s="321"/>
      <c r="D15" s="321"/>
      <c r="E15" s="321"/>
      <c r="F15" s="322"/>
      <c r="G15" s="135">
        <f>(G14+G13)</f>
        <v>12</v>
      </c>
      <c r="H15" s="141"/>
      <c r="I15" s="141"/>
      <c r="J15" s="141"/>
    </row>
    <row r="16" spans="1:10" ht="15.75">
      <c r="A16" s="320" t="s">
        <v>42</v>
      </c>
      <c r="B16" s="321"/>
      <c r="C16" s="321"/>
      <c r="D16" s="321"/>
      <c r="E16" s="321"/>
      <c r="F16" s="322"/>
      <c r="G16" s="142">
        <f>B36/12/(G8/2)</f>
        <v>0</v>
      </c>
      <c r="H16" s="127"/>
      <c r="I16" s="127"/>
    </row>
    <row r="17" spans="1:9" ht="15.75">
      <c r="A17" s="138" t="s">
        <v>43</v>
      </c>
      <c r="B17" s="323" t="s">
        <v>148</v>
      </c>
      <c r="C17" s="324"/>
      <c r="D17" s="324"/>
      <c r="E17" s="324"/>
      <c r="F17" s="324"/>
      <c r="G17" s="325"/>
      <c r="H17" s="127"/>
      <c r="I17" s="127"/>
    </row>
    <row r="18" spans="1:9" ht="15.75">
      <c r="A18" s="326" t="s">
        <v>45</v>
      </c>
      <c r="B18" s="327"/>
      <c r="C18" s="327"/>
      <c r="D18" s="327"/>
      <c r="E18" s="327"/>
      <c r="F18" s="328"/>
      <c r="G18" s="143"/>
      <c r="H18" s="127"/>
      <c r="I18" s="127"/>
    </row>
    <row r="19" spans="1:9" ht="15.75">
      <c r="A19" s="320" t="s">
        <v>46</v>
      </c>
      <c r="B19" s="321"/>
      <c r="C19" s="321"/>
      <c r="D19" s="321"/>
      <c r="E19" s="321"/>
      <c r="F19" s="322"/>
      <c r="G19" s="133"/>
      <c r="H19" s="127"/>
      <c r="I19" s="127"/>
    </row>
    <row r="20" spans="1:9" ht="15.75">
      <c r="A20" s="320" t="s">
        <v>47</v>
      </c>
      <c r="B20" s="321"/>
      <c r="C20" s="321"/>
      <c r="D20" s="321"/>
      <c r="E20" s="321"/>
      <c r="F20" s="322"/>
      <c r="G20" s="133"/>
      <c r="H20" s="127"/>
      <c r="I20" s="127"/>
    </row>
    <row r="21" spans="1:9" ht="15.75">
      <c r="A21" s="320" t="s">
        <v>48</v>
      </c>
      <c r="B21" s="321"/>
      <c r="C21" s="321"/>
      <c r="D21" s="321"/>
      <c r="E21" s="321"/>
      <c r="F21" s="322"/>
      <c r="G21" s="133"/>
      <c r="H21" s="127"/>
      <c r="I21" s="127"/>
    </row>
    <row r="22" spans="1:9" ht="15.75">
      <c r="A22" s="320" t="s">
        <v>49</v>
      </c>
      <c r="B22" s="321"/>
      <c r="C22" s="321"/>
      <c r="D22" s="321"/>
      <c r="E22" s="321"/>
      <c r="F22" s="322"/>
      <c r="G22" s="144"/>
      <c r="H22" s="127"/>
      <c r="I22" s="127"/>
    </row>
    <row r="23" spans="1:9" ht="15">
      <c r="A23" s="127"/>
      <c r="B23" s="127"/>
      <c r="C23" s="127"/>
      <c r="D23" s="127"/>
      <c r="E23" s="127"/>
      <c r="F23" s="127"/>
      <c r="G23" s="127"/>
      <c r="H23" s="127"/>
      <c r="I23" s="127"/>
    </row>
    <row r="24" spans="1:9" ht="15.75">
      <c r="A24" s="145" t="s">
        <v>50</v>
      </c>
      <c r="B24" s="146" t="s">
        <v>51</v>
      </c>
      <c r="C24" s="123"/>
      <c r="D24" s="147"/>
      <c r="E24" s="147"/>
      <c r="F24" s="147"/>
      <c r="G24" s="147"/>
      <c r="H24" s="147"/>
      <c r="I24" s="127"/>
    </row>
    <row r="25" spans="1:9" ht="15.75">
      <c r="A25" s="138" t="s">
        <v>52</v>
      </c>
      <c r="B25" s="148" t="e">
        <f>(G22*G11*G19)/G20</f>
        <v>#DIV/0!</v>
      </c>
      <c r="C25" s="149"/>
      <c r="D25" s="150"/>
      <c r="E25" s="151"/>
      <c r="F25" s="151"/>
      <c r="G25" s="151"/>
      <c r="H25" s="152"/>
      <c r="I25" s="127"/>
    </row>
    <row r="26" spans="1:9" ht="15.75">
      <c r="A26" s="138" t="s">
        <v>53</v>
      </c>
      <c r="B26" s="148"/>
      <c r="C26" s="149"/>
      <c r="D26" s="150"/>
      <c r="E26" s="151"/>
      <c r="F26" s="151"/>
      <c r="G26" s="151"/>
      <c r="H26" s="152"/>
      <c r="I26" s="127"/>
    </row>
    <row r="27" spans="1:9" ht="15">
      <c r="A27" s="153"/>
      <c r="B27" s="153"/>
      <c r="C27" s="150"/>
      <c r="D27" s="150"/>
      <c r="E27" s="151"/>
      <c r="F27" s="151"/>
      <c r="G27" s="151"/>
      <c r="H27" s="152"/>
      <c r="I27" s="127"/>
    </row>
    <row r="28" spans="1:9" ht="15.75">
      <c r="A28" s="126" t="s">
        <v>54</v>
      </c>
      <c r="B28" s="154" t="e">
        <f>SUM(B25:B27)</f>
        <v>#DIV/0!</v>
      </c>
      <c r="C28" s="155"/>
      <c r="D28" s="150"/>
      <c r="E28" s="127"/>
      <c r="F28" s="127"/>
      <c r="G28" s="127"/>
      <c r="H28" s="127"/>
      <c r="I28" s="127"/>
    </row>
    <row r="29" spans="1:9" ht="15.75">
      <c r="A29" s="156"/>
      <c r="B29" s="157"/>
      <c r="C29" s="157"/>
      <c r="D29" s="127"/>
      <c r="E29" s="127"/>
      <c r="F29" s="127"/>
      <c r="G29" s="127"/>
      <c r="H29" s="127"/>
      <c r="I29" s="127"/>
    </row>
    <row r="30" spans="1:9" ht="15.75">
      <c r="A30" s="158" t="s">
        <v>55</v>
      </c>
      <c r="B30" s="159"/>
      <c r="C30" s="159"/>
      <c r="D30" s="329" t="s">
        <v>56</v>
      </c>
      <c r="E30" s="329"/>
      <c r="F30" s="329"/>
      <c r="G30" s="329"/>
      <c r="H30" s="329"/>
      <c r="I30" s="147"/>
    </row>
    <row r="31" spans="1:9" ht="15.75">
      <c r="A31" s="160" t="s">
        <v>57</v>
      </c>
      <c r="B31" s="161">
        <f>G46*12.75%</f>
        <v>0</v>
      </c>
      <c r="C31" s="162"/>
      <c r="D31" s="163" t="s">
        <v>58</v>
      </c>
      <c r="E31" s="163" t="s">
        <v>59</v>
      </c>
      <c r="F31" s="163" t="s">
        <v>60</v>
      </c>
      <c r="G31" s="163" t="s">
        <v>61</v>
      </c>
      <c r="H31" s="163" t="s">
        <v>32</v>
      </c>
      <c r="I31" s="179"/>
    </row>
    <row r="32" spans="1:9" ht="15.75">
      <c r="A32" s="153" t="s">
        <v>62</v>
      </c>
      <c r="B32" s="164"/>
      <c r="C32" s="162"/>
      <c r="D32" s="131"/>
      <c r="E32" s="165">
        <f>'Encargos Sociais'!C34</f>
        <v>0.33700000000000002</v>
      </c>
      <c r="F32" s="166">
        <f>(D32*E32)+D32</f>
        <v>0</v>
      </c>
      <c r="G32" s="167">
        <v>11.2</v>
      </c>
      <c r="H32" s="135">
        <f>F32*G32</f>
        <v>0</v>
      </c>
      <c r="I32" s="179"/>
    </row>
    <row r="33" spans="1:9" ht="15.75">
      <c r="A33" s="153" t="s">
        <v>63</v>
      </c>
      <c r="B33" s="164"/>
      <c r="C33" s="162"/>
      <c r="D33" s="126" t="s">
        <v>64</v>
      </c>
      <c r="E33" s="126" t="s">
        <v>65</v>
      </c>
      <c r="F33" s="126" t="s">
        <v>60</v>
      </c>
      <c r="G33" s="126" t="s">
        <v>61</v>
      </c>
      <c r="H33" s="126" t="s">
        <v>32</v>
      </c>
      <c r="I33" s="179"/>
    </row>
    <row r="34" spans="1:9" ht="15.75">
      <c r="A34" s="153" t="s">
        <v>66</v>
      </c>
      <c r="B34" s="164"/>
      <c r="C34" s="162"/>
      <c r="D34" s="168"/>
      <c r="E34" s="169">
        <f>G22</f>
        <v>0</v>
      </c>
      <c r="F34" s="170">
        <f>D34*E34</f>
        <v>0</v>
      </c>
      <c r="G34" s="171">
        <v>10</v>
      </c>
      <c r="H34" s="135">
        <f>F34*G34</f>
        <v>0</v>
      </c>
      <c r="I34" s="179"/>
    </row>
    <row r="35" spans="1:9" ht="15.75">
      <c r="A35" s="153" t="s">
        <v>67</v>
      </c>
      <c r="B35" s="164">
        <f>H50</f>
        <v>0</v>
      </c>
      <c r="C35" s="162"/>
      <c r="D35" s="172" t="s">
        <v>68</v>
      </c>
      <c r="E35" s="169"/>
      <c r="F35" s="173"/>
      <c r="G35" s="171"/>
      <c r="H35" s="135">
        <f>H32+H34</f>
        <v>0</v>
      </c>
      <c r="I35" s="179"/>
    </row>
    <row r="36" spans="1:9" ht="15.75">
      <c r="A36" s="153" t="s">
        <v>69</v>
      </c>
      <c r="B36" s="164"/>
      <c r="C36" s="162"/>
      <c r="D36" s="163" t="s">
        <v>70</v>
      </c>
      <c r="E36" s="163" t="s">
        <v>59</v>
      </c>
      <c r="F36" s="163" t="s">
        <v>60</v>
      </c>
      <c r="G36" s="163" t="s">
        <v>61</v>
      </c>
      <c r="H36" s="163" t="s">
        <v>32</v>
      </c>
      <c r="I36" s="179"/>
    </row>
    <row r="37" spans="1:9" ht="15.75">
      <c r="A37" s="153" t="s">
        <v>71</v>
      </c>
      <c r="B37" s="174"/>
      <c r="C37" s="162"/>
      <c r="D37" s="131"/>
      <c r="E37" s="165">
        <f>'Encargos Sociais'!C34</f>
        <v>0.33700000000000002</v>
      </c>
      <c r="F37" s="166">
        <f>(D37*E37)+D37</f>
        <v>0</v>
      </c>
      <c r="G37" s="167">
        <v>11.2</v>
      </c>
      <c r="H37" s="135">
        <f>F37*G37</f>
        <v>0</v>
      </c>
      <c r="I37" s="179"/>
    </row>
    <row r="38" spans="1:9" ht="15.75">
      <c r="A38" s="153" t="s">
        <v>72</v>
      </c>
      <c r="B38" s="168">
        <f>H35*B37</f>
        <v>0</v>
      </c>
      <c r="C38" s="157"/>
      <c r="D38" s="126" t="s">
        <v>64</v>
      </c>
      <c r="E38" s="126" t="s">
        <v>65</v>
      </c>
      <c r="F38" s="126" t="s">
        <v>60</v>
      </c>
      <c r="G38" s="126" t="s">
        <v>61</v>
      </c>
      <c r="H38" s="126" t="s">
        <v>32</v>
      </c>
      <c r="I38" s="179"/>
    </row>
    <row r="39" spans="1:9" ht="15.75">
      <c r="A39" s="153" t="s">
        <v>73</v>
      </c>
      <c r="B39" s="175">
        <v>0</v>
      </c>
      <c r="C39" s="157"/>
      <c r="D39" s="168"/>
      <c r="E39" s="169">
        <v>20</v>
      </c>
      <c r="F39" s="170">
        <f>D39*E39</f>
        <v>0</v>
      </c>
      <c r="G39" s="171">
        <v>10</v>
      </c>
      <c r="H39" s="135">
        <f>F39*G39</f>
        <v>0</v>
      </c>
      <c r="I39" s="179"/>
    </row>
    <row r="40" spans="1:9" ht="15.75">
      <c r="A40" s="153" t="s">
        <v>74</v>
      </c>
      <c r="B40" s="168">
        <f>H40*B39</f>
        <v>0</v>
      </c>
      <c r="C40" s="157"/>
      <c r="D40" s="172" t="s">
        <v>75</v>
      </c>
      <c r="E40" s="169"/>
      <c r="F40" s="173"/>
      <c r="G40" s="171"/>
      <c r="H40" s="135">
        <f>H37+H39</f>
        <v>0</v>
      </c>
      <c r="I40" s="179"/>
    </row>
    <row r="41" spans="1:9" ht="15.75">
      <c r="A41" s="138" t="s">
        <v>76</v>
      </c>
      <c r="B41" s="154">
        <f>SUM(B31:B36)+B38+B40</f>
        <v>0</v>
      </c>
      <c r="C41" s="155"/>
      <c r="I41" s="179"/>
    </row>
    <row r="42" spans="1:9" ht="15.75">
      <c r="A42" s="138" t="s">
        <v>77</v>
      </c>
      <c r="B42" s="154">
        <f>B41/10*B43</f>
        <v>0</v>
      </c>
      <c r="C42" s="155"/>
      <c r="I42" s="179"/>
    </row>
    <row r="43" spans="1:9" ht="15.75">
      <c r="A43" s="176" t="s">
        <v>78</v>
      </c>
      <c r="B43" s="177">
        <f>(G15*5)/44</f>
        <v>1.3636363636363635</v>
      </c>
      <c r="C43" s="178"/>
      <c r="D43" s="127"/>
      <c r="E43" s="179"/>
      <c r="F43" s="179"/>
      <c r="G43" s="179"/>
      <c r="H43" s="179"/>
      <c r="I43" s="179"/>
    </row>
    <row r="44" spans="1:9" ht="15.75">
      <c r="A44" s="179"/>
      <c r="B44" s="179"/>
      <c r="C44" s="179"/>
      <c r="D44" s="180" t="s">
        <v>79</v>
      </c>
      <c r="E44" s="181"/>
      <c r="F44" s="181"/>
      <c r="G44" s="127"/>
      <c r="H44" s="127"/>
      <c r="I44" s="179"/>
    </row>
    <row r="45" spans="1:9" ht="15">
      <c r="A45" s="151"/>
      <c r="B45" s="151"/>
      <c r="C45" s="151"/>
      <c r="D45" s="182" t="s">
        <v>80</v>
      </c>
      <c r="E45" s="183" t="s">
        <v>81</v>
      </c>
      <c r="F45" s="183" t="s">
        <v>82</v>
      </c>
      <c r="G45" s="184" t="s">
        <v>83</v>
      </c>
      <c r="H45" s="184" t="s">
        <v>84</v>
      </c>
      <c r="I45" s="179"/>
    </row>
    <row r="46" spans="1:9" ht="15">
      <c r="A46" s="151"/>
      <c r="B46" s="151"/>
      <c r="C46" s="151"/>
      <c r="D46" s="185" t="s">
        <v>85</v>
      </c>
      <c r="E46" s="186" t="s">
        <v>86</v>
      </c>
      <c r="F46" s="187"/>
      <c r="G46" s="188">
        <f>G18</f>
        <v>0</v>
      </c>
      <c r="H46" s="189">
        <f>F46*G46</f>
        <v>0</v>
      </c>
      <c r="I46" s="179"/>
    </row>
    <row r="47" spans="1:9" ht="15">
      <c r="A47" s="151"/>
      <c r="B47" s="151"/>
      <c r="C47" s="151"/>
      <c r="D47" s="190" t="s">
        <v>87</v>
      </c>
      <c r="E47" s="191" t="s">
        <v>88</v>
      </c>
      <c r="F47" s="192"/>
      <c r="G47" s="193"/>
      <c r="H47" s="194"/>
      <c r="I47" s="179"/>
    </row>
    <row r="48" spans="1:9" ht="15">
      <c r="A48" s="151"/>
      <c r="B48" s="151"/>
      <c r="C48" s="151"/>
      <c r="D48" s="190" t="s">
        <v>89</v>
      </c>
      <c r="E48" s="191" t="s">
        <v>88</v>
      </c>
      <c r="F48" s="195">
        <v>0</v>
      </c>
      <c r="G48" s="194"/>
      <c r="H48" s="194"/>
      <c r="I48" s="179"/>
    </row>
    <row r="49" spans="1:9" ht="15">
      <c r="A49" s="151"/>
      <c r="B49" s="151"/>
      <c r="C49" s="151"/>
      <c r="D49" s="190" t="s">
        <v>90</v>
      </c>
      <c r="E49" s="191" t="s">
        <v>91</v>
      </c>
      <c r="F49" s="196"/>
      <c r="G49" s="194">
        <f>H46</f>
        <v>0</v>
      </c>
      <c r="H49" s="194">
        <f>F49*G49/100</f>
        <v>0</v>
      </c>
      <c r="I49" s="179"/>
    </row>
    <row r="50" spans="1:9" ht="15.75">
      <c r="A50" s="151"/>
      <c r="B50" s="151"/>
      <c r="C50" s="151"/>
      <c r="D50" s="197" t="s">
        <v>92</v>
      </c>
      <c r="E50" s="198" t="s">
        <v>93</v>
      </c>
      <c r="F50" s="199">
        <f>F47*12</f>
        <v>0</v>
      </c>
      <c r="G50" s="200">
        <f>IF(F48&lt;=F47,H49,0)</f>
        <v>0</v>
      </c>
      <c r="H50" s="200">
        <f>IFERROR(G50/F50,0)</f>
        <v>0</v>
      </c>
      <c r="I50" s="179"/>
    </row>
    <row r="51" spans="1:9" ht="15.75">
      <c r="A51" s="151"/>
      <c r="B51" s="151"/>
      <c r="C51" s="151"/>
      <c r="D51" s="201"/>
      <c r="E51" s="202"/>
      <c r="F51" s="203"/>
      <c r="G51" s="204"/>
      <c r="H51" s="204"/>
      <c r="I51" s="179"/>
    </row>
    <row r="52" spans="1:9" ht="15.75">
      <c r="A52" s="151"/>
      <c r="B52" s="151"/>
      <c r="C52" s="151"/>
      <c r="D52" s="201"/>
      <c r="E52" s="202"/>
      <c r="F52" s="203"/>
      <c r="G52" s="204"/>
      <c r="H52" s="204"/>
      <c r="I52" s="179"/>
    </row>
    <row r="53" spans="1:9" ht="15.75">
      <c r="A53" s="150"/>
      <c r="B53" s="157"/>
      <c r="C53" s="157"/>
      <c r="D53" s="201"/>
      <c r="E53" s="202"/>
      <c r="F53" s="203"/>
      <c r="G53" s="204"/>
      <c r="H53" s="204"/>
      <c r="I53" s="179"/>
    </row>
    <row r="54" spans="1:9" ht="15.75">
      <c r="A54" s="205" t="s">
        <v>94</v>
      </c>
      <c r="B54" s="206"/>
      <c r="C54" s="206"/>
      <c r="D54" s="206"/>
      <c r="E54" s="206"/>
      <c r="F54" s="206"/>
      <c r="G54" s="207"/>
      <c r="H54" s="208" t="e">
        <f>($B$42+$B$28)</f>
        <v>#DIV/0!</v>
      </c>
      <c r="I54" s="179"/>
    </row>
    <row r="55" spans="1:9">
      <c r="A55" s="209"/>
      <c r="B55" s="209"/>
      <c r="C55" s="209"/>
      <c r="D55" s="209"/>
      <c r="E55" s="209"/>
      <c r="F55" s="210"/>
      <c r="G55" s="210"/>
      <c r="H55" s="210"/>
      <c r="I55" s="179"/>
    </row>
    <row r="56" spans="1:9" ht="15.75">
      <c r="A56" s="211" t="s">
        <v>95</v>
      </c>
      <c r="B56" s="212"/>
      <c r="C56" s="212"/>
      <c r="D56" s="212"/>
      <c r="E56" s="212"/>
      <c r="F56" s="212"/>
      <c r="G56" s="213"/>
      <c r="H56" s="210"/>
      <c r="I56" s="179"/>
    </row>
    <row r="57" spans="1:9" ht="15.75">
      <c r="A57" s="214" t="s">
        <v>80</v>
      </c>
      <c r="B57" s="215" t="s">
        <v>81</v>
      </c>
      <c r="C57" s="215"/>
      <c r="D57" s="215" t="s">
        <v>82</v>
      </c>
      <c r="E57" s="216" t="s">
        <v>83</v>
      </c>
      <c r="F57" s="216" t="s">
        <v>84</v>
      </c>
      <c r="G57" s="217" t="s">
        <v>96</v>
      </c>
      <c r="H57" s="179"/>
      <c r="I57" s="238"/>
    </row>
    <row r="58" spans="1:9" ht="15.75">
      <c r="A58" s="218" t="s">
        <v>97</v>
      </c>
      <c r="B58" s="219" t="s">
        <v>91</v>
      </c>
      <c r="C58" s="219"/>
      <c r="D58" s="220">
        <f>BDI!C21</f>
        <v>0.31480000000000002</v>
      </c>
      <c r="E58" s="189" t="e">
        <f>H54</f>
        <v>#DIV/0!</v>
      </c>
      <c r="F58" s="189" t="e">
        <f>D58*E58/1</f>
        <v>#DIV/0!</v>
      </c>
      <c r="G58" s="221"/>
      <c r="H58" s="127"/>
      <c r="I58" s="179"/>
    </row>
    <row r="59" spans="1:9" ht="15.75">
      <c r="A59" s="222" t="s">
        <v>98</v>
      </c>
      <c r="B59" s="223"/>
      <c r="C59" s="223"/>
      <c r="D59" s="222"/>
      <c r="E59" s="224"/>
      <c r="F59" s="225"/>
      <c r="G59" s="226" t="e">
        <f>+F58</f>
        <v>#DIV/0!</v>
      </c>
      <c r="H59" s="127"/>
      <c r="I59" s="238"/>
    </row>
    <row r="60" spans="1:9" ht="15">
      <c r="A60" s="209"/>
      <c r="B60" s="209"/>
      <c r="C60" s="209"/>
      <c r="D60" s="227"/>
      <c r="E60" s="227"/>
      <c r="F60" s="221"/>
      <c r="G60" s="221"/>
      <c r="H60" s="221"/>
      <c r="I60" s="179"/>
    </row>
    <row r="61" spans="1:9" ht="15.75">
      <c r="A61" s="228" t="s">
        <v>99</v>
      </c>
      <c r="B61" s="229"/>
      <c r="C61" s="229"/>
      <c r="D61" s="230"/>
      <c r="E61" s="230"/>
      <c r="F61" s="231"/>
      <c r="G61" s="232"/>
      <c r="H61" s="233" t="e">
        <f>G59</f>
        <v>#DIV/0!</v>
      </c>
      <c r="I61" s="179"/>
    </row>
    <row r="62" spans="1:9">
      <c r="A62" s="209"/>
      <c r="B62" s="209"/>
      <c r="C62" s="209"/>
      <c r="D62" s="209"/>
      <c r="E62" s="209"/>
      <c r="F62" s="210"/>
      <c r="G62" s="210"/>
      <c r="H62" s="210"/>
      <c r="I62" s="179"/>
    </row>
    <row r="63" spans="1:9" ht="15.75">
      <c r="A63" s="228" t="s">
        <v>100</v>
      </c>
      <c r="B63" s="229"/>
      <c r="C63" s="229"/>
      <c r="D63" s="229"/>
      <c r="E63" s="229"/>
      <c r="F63" s="234"/>
      <c r="G63" s="235"/>
      <c r="H63" s="236" t="e">
        <f>H54+H61</f>
        <v>#DIV/0!</v>
      </c>
      <c r="I63" s="179"/>
    </row>
    <row r="64" spans="1:9" ht="15">
      <c r="A64" s="150"/>
      <c r="B64" s="157"/>
      <c r="C64" s="157"/>
      <c r="D64" s="127"/>
      <c r="E64" s="127"/>
      <c r="F64" s="179"/>
      <c r="G64" s="179"/>
      <c r="H64" s="127"/>
      <c r="I64" s="179"/>
    </row>
    <row r="65" spans="1:9" ht="15.75">
      <c r="A65" s="239" t="s">
        <v>101</v>
      </c>
      <c r="B65" s="240"/>
      <c r="C65" s="240"/>
      <c r="D65" s="240"/>
      <c r="E65" s="240"/>
      <c r="F65" s="240"/>
      <c r="G65" s="240"/>
      <c r="H65" s="241" t="e">
        <f>H63/(G11*G22)</f>
        <v>#DIV/0!</v>
      </c>
      <c r="I65" s="179"/>
    </row>
    <row r="66" spans="1:9" ht="15">
      <c r="A66" s="127"/>
      <c r="B66" s="127"/>
      <c r="C66" s="127"/>
      <c r="D66" s="127"/>
      <c r="E66" s="127"/>
      <c r="F66" s="127"/>
      <c r="G66" s="127"/>
      <c r="H66" s="127"/>
      <c r="I66" s="127"/>
    </row>
    <row r="67" spans="1:9" ht="18">
      <c r="A67" s="242" t="s">
        <v>102</v>
      </c>
      <c r="B67" s="243"/>
      <c r="C67" s="243"/>
      <c r="D67" s="243"/>
      <c r="E67" s="243"/>
      <c r="F67" s="243"/>
      <c r="G67" s="244"/>
      <c r="H67" s="127"/>
      <c r="I67" s="127"/>
    </row>
    <row r="68" spans="1:9" ht="18">
      <c r="A68" s="245" t="s">
        <v>103</v>
      </c>
      <c r="B68" s="246"/>
      <c r="C68" s="246"/>
      <c r="D68" s="246"/>
      <c r="E68" s="247"/>
      <c r="F68" s="248" t="s">
        <v>104</v>
      </c>
      <c r="G68" s="249" t="s">
        <v>91</v>
      </c>
      <c r="H68" s="127"/>
      <c r="I68" s="127"/>
    </row>
    <row r="69" spans="1:9" ht="18">
      <c r="A69" s="250" t="str">
        <f>A24</f>
        <v>1- CUSTO VARIÁVEL</v>
      </c>
      <c r="B69" s="251"/>
      <c r="C69" s="251"/>
      <c r="D69" s="252"/>
      <c r="E69" s="253"/>
      <c r="F69" s="247" t="e">
        <f>SUM(F70:F71)</f>
        <v>#DIV/0!</v>
      </c>
      <c r="G69" s="254" t="e">
        <f t="shared" ref="G69:G75" si="0">F69/$F$77</f>
        <v>#DIV/0!</v>
      </c>
      <c r="H69" s="127"/>
      <c r="I69" s="127"/>
    </row>
    <row r="70" spans="1:9" ht="18">
      <c r="A70" s="255" t="str">
        <f>A25</f>
        <v>1.1 COMBUSTÍVEL</v>
      </c>
      <c r="B70" s="256"/>
      <c r="C70" s="256"/>
      <c r="D70" s="246"/>
      <c r="E70" s="257"/>
      <c r="F70" s="257" t="e">
        <f>B25</f>
        <v>#DIV/0!</v>
      </c>
      <c r="G70" s="258" t="e">
        <f t="shared" si="0"/>
        <v>#DIV/0!</v>
      </c>
      <c r="H70" s="127"/>
      <c r="I70" s="127"/>
    </row>
    <row r="71" spans="1:9" ht="18">
      <c r="A71" s="259" t="str">
        <f>A26</f>
        <v>1.2 MANUTENÇÃO</v>
      </c>
      <c r="B71" s="260"/>
      <c r="C71" s="260"/>
      <c r="D71" s="261"/>
      <c r="E71" s="262"/>
      <c r="F71" s="263">
        <f>B26</f>
        <v>0</v>
      </c>
      <c r="G71" s="258" t="e">
        <f t="shared" si="0"/>
        <v>#DIV/0!</v>
      </c>
      <c r="H71" s="127"/>
      <c r="I71" s="127"/>
    </row>
    <row r="72" spans="1:9" ht="18">
      <c r="A72" s="264" t="str">
        <f>A30</f>
        <v xml:space="preserve">2 - TOTAL CUSTO FIXO MENSAL </v>
      </c>
      <c r="B72" s="260"/>
      <c r="C72" s="260"/>
      <c r="D72" s="261"/>
      <c r="E72" s="262"/>
      <c r="F72" s="247">
        <f>SUM(F73)</f>
        <v>0</v>
      </c>
      <c r="G72" s="254" t="e">
        <f t="shared" si="0"/>
        <v>#DIV/0!</v>
      </c>
      <c r="H72" s="127"/>
      <c r="I72" s="127"/>
    </row>
    <row r="73" spans="1:9" ht="18">
      <c r="A73" s="259" t="str">
        <f>A42</f>
        <v>2.1 TOTAL CUSTO FIXO MENSAL</v>
      </c>
      <c r="B73" s="260"/>
      <c r="C73" s="260"/>
      <c r="D73" s="261"/>
      <c r="E73" s="262"/>
      <c r="F73" s="257">
        <f>B42</f>
        <v>0</v>
      </c>
      <c r="G73" s="258" t="e">
        <f t="shared" si="0"/>
        <v>#DIV/0!</v>
      </c>
      <c r="H73" s="127"/>
      <c r="I73" s="127"/>
    </row>
    <row r="74" spans="1:9" ht="18">
      <c r="A74" s="265" t="str">
        <f>A54</f>
        <v>3- CUSTO TOTAL MENSAL COM DESPESAS OPERACIONAIS</v>
      </c>
      <c r="B74" s="266"/>
      <c r="C74" s="266"/>
      <c r="D74" s="266"/>
      <c r="E74" s="267"/>
      <c r="F74" s="247" t="e">
        <f>F69+F72</f>
        <v>#DIV/0!</v>
      </c>
      <c r="G74" s="254" t="e">
        <f t="shared" si="0"/>
        <v>#DIV/0!</v>
      </c>
      <c r="H74" s="127"/>
      <c r="I74" s="127"/>
    </row>
    <row r="75" spans="1:9" ht="18">
      <c r="A75" s="268" t="str">
        <f>A56</f>
        <v xml:space="preserve">4- BENEFÍCIOS E DESPESAS INDIRETAS </v>
      </c>
      <c r="B75" s="269"/>
      <c r="C75" s="269"/>
      <c r="D75" s="266"/>
      <c r="E75" s="247"/>
      <c r="F75" s="247" t="e">
        <f>H61</f>
        <v>#DIV/0!</v>
      </c>
      <c r="G75" s="254" t="e">
        <f t="shared" si="0"/>
        <v>#DIV/0!</v>
      </c>
      <c r="H75" s="127"/>
      <c r="I75" s="127"/>
    </row>
    <row r="76" spans="1:9" ht="18">
      <c r="A76" s="270"/>
      <c r="B76" s="271"/>
      <c r="C76" s="271"/>
      <c r="D76" s="272"/>
      <c r="E76" s="273"/>
      <c r="F76" s="274"/>
      <c r="G76" s="275"/>
      <c r="H76" s="127"/>
      <c r="I76" s="127"/>
    </row>
    <row r="77" spans="1:9" ht="18">
      <c r="A77" s="276" t="str">
        <f>A63</f>
        <v xml:space="preserve">5- PREÇO MENSAL TOTAL COM O TRANSPORTE ESCOLAR </v>
      </c>
      <c r="B77" s="277"/>
      <c r="C77" s="277"/>
      <c r="D77" s="278"/>
      <c r="E77" s="278"/>
      <c r="F77" s="278" t="e">
        <f>F74+F75</f>
        <v>#DIV/0!</v>
      </c>
      <c r="G77" s="279" t="e">
        <f>G74+G75</f>
        <v>#DIV/0!</v>
      </c>
      <c r="H77" s="127"/>
      <c r="I77" s="127"/>
    </row>
    <row r="78" spans="1:9" ht="18">
      <c r="A78" s="280"/>
      <c r="B78" s="281"/>
      <c r="C78" s="281"/>
      <c r="D78" s="281"/>
      <c r="E78" s="281"/>
      <c r="F78" s="281"/>
      <c r="G78" s="282"/>
      <c r="H78" s="127"/>
      <c r="I78" s="127"/>
    </row>
    <row r="79" spans="1:9" ht="18">
      <c r="A79" s="283" t="s">
        <v>105</v>
      </c>
      <c r="B79" s="284"/>
      <c r="C79" s="284"/>
      <c r="D79" s="284"/>
      <c r="E79" s="284"/>
      <c r="F79" s="284"/>
      <c r="G79" s="285">
        <f>G11</f>
        <v>132</v>
      </c>
      <c r="H79" s="127"/>
      <c r="I79" s="127"/>
    </row>
    <row r="80" spans="1:9" ht="18">
      <c r="A80" s="283" t="s">
        <v>106</v>
      </c>
      <c r="B80" s="284"/>
      <c r="C80" s="284"/>
      <c r="D80" s="284"/>
      <c r="E80" s="284"/>
      <c r="F80" s="284"/>
      <c r="G80" s="286">
        <f>G22</f>
        <v>0</v>
      </c>
      <c r="H80" s="127"/>
      <c r="I80" s="127"/>
    </row>
    <row r="81" spans="1:9" ht="18">
      <c r="A81" s="283" t="s">
        <v>107</v>
      </c>
      <c r="B81" s="284"/>
      <c r="C81" s="284"/>
      <c r="D81" s="284"/>
      <c r="E81" s="284"/>
      <c r="F81" s="284"/>
      <c r="G81" s="285">
        <f>G79*G80</f>
        <v>0</v>
      </c>
      <c r="H81" s="127"/>
      <c r="I81" s="127"/>
    </row>
    <row r="82" spans="1:9" ht="18">
      <c r="A82" s="287" t="s">
        <v>108</v>
      </c>
      <c r="B82" s="288"/>
      <c r="C82" s="288"/>
      <c r="D82" s="288"/>
      <c r="E82" s="288"/>
      <c r="F82" s="288"/>
      <c r="G82" s="289" t="e">
        <f>F77/G81</f>
        <v>#DIV/0!</v>
      </c>
      <c r="H82" s="127"/>
      <c r="I82" s="127"/>
    </row>
    <row r="83" spans="1:9" ht="15">
      <c r="A83" s="127"/>
      <c r="B83" s="127"/>
      <c r="C83" s="127"/>
      <c r="D83" s="127"/>
      <c r="E83" s="127"/>
      <c r="F83" s="127"/>
      <c r="G83" s="127"/>
      <c r="H83" s="127"/>
      <c r="I83" s="127"/>
    </row>
    <row r="84" spans="1:9" ht="15.75">
      <c r="A84" s="290"/>
      <c r="B84" s="127"/>
      <c r="C84" s="127"/>
      <c r="D84" s="127"/>
      <c r="E84" s="127"/>
      <c r="F84" s="127"/>
      <c r="G84" s="127"/>
      <c r="H84" s="127"/>
      <c r="I84" s="127"/>
    </row>
    <row r="85" spans="1:9" ht="15.75">
      <c r="A85" s="290" t="s">
        <v>109</v>
      </c>
      <c r="B85" s="291">
        <f>G11</f>
        <v>132</v>
      </c>
      <c r="C85" s="291"/>
      <c r="D85" s="292" t="s">
        <v>110</v>
      </c>
      <c r="E85" s="127"/>
      <c r="F85" s="127"/>
      <c r="G85" s="127"/>
      <c r="H85" s="127"/>
      <c r="I85" s="127"/>
    </row>
    <row r="86" spans="1:9" ht="15.75">
      <c r="A86" s="290" t="s">
        <v>111</v>
      </c>
      <c r="B86" s="292"/>
      <c r="C86" s="292"/>
      <c r="D86" s="292"/>
      <c r="E86" s="127"/>
      <c r="F86" s="127"/>
      <c r="G86" s="127"/>
      <c r="H86" s="127"/>
      <c r="I86" s="127"/>
    </row>
    <row r="87" spans="1:9" ht="15.75">
      <c r="A87" s="290" t="s">
        <v>112</v>
      </c>
      <c r="B87" s="293"/>
      <c r="C87" s="293"/>
      <c r="D87" s="294" t="e">
        <f>H65</f>
        <v>#DIV/0!</v>
      </c>
      <c r="E87" s="295"/>
      <c r="F87" s="296"/>
      <c r="G87" s="296"/>
      <c r="H87" s="296"/>
      <c r="I87" s="127"/>
    </row>
    <row r="88" spans="1:9" ht="15.75">
      <c r="A88" s="290"/>
      <c r="B88" s="179"/>
      <c r="C88" s="179"/>
      <c r="D88" s="179"/>
      <c r="E88" s="179"/>
      <c r="F88" s="296"/>
      <c r="G88" s="296"/>
      <c r="H88" s="296"/>
      <c r="I88" s="127"/>
    </row>
    <row r="89" spans="1:9" ht="18">
      <c r="A89" s="297" t="s">
        <v>113</v>
      </c>
      <c r="B89" s="179"/>
      <c r="C89" s="179"/>
      <c r="D89" s="179"/>
      <c r="E89" s="179"/>
      <c r="F89" s="179"/>
      <c r="G89" s="179"/>
      <c r="H89" s="179"/>
      <c r="I89" s="127"/>
    </row>
    <row r="90" spans="1:9" ht="18">
      <c r="A90" s="298"/>
      <c r="B90" s="298"/>
      <c r="C90" s="298"/>
      <c r="D90" s="298"/>
      <c r="E90" s="298"/>
      <c r="F90" s="298"/>
      <c r="G90" s="298"/>
      <c r="H90" s="298"/>
      <c r="I90" s="179"/>
    </row>
    <row r="91" spans="1:9" ht="15">
      <c r="A91" s="330" t="s">
        <v>114</v>
      </c>
      <c r="B91" s="330"/>
      <c r="C91" s="330"/>
      <c r="D91" s="330"/>
      <c r="E91" s="330"/>
      <c r="F91" s="330"/>
      <c r="G91" s="330"/>
      <c r="H91" s="330"/>
      <c r="I91" s="179"/>
    </row>
    <row r="92" spans="1:9" ht="15">
      <c r="A92" s="330" t="s">
        <v>115</v>
      </c>
      <c r="B92" s="330"/>
      <c r="C92" s="330"/>
      <c r="D92" s="330"/>
      <c r="E92" s="330"/>
      <c r="F92" s="330"/>
      <c r="G92" s="330"/>
      <c r="H92" s="330"/>
      <c r="I92" s="179"/>
    </row>
    <row r="93" spans="1:9" ht="15">
      <c r="A93" s="330" t="s">
        <v>116</v>
      </c>
      <c r="B93" s="330"/>
      <c r="C93" s="330"/>
      <c r="D93" s="330"/>
      <c r="E93" s="330"/>
      <c r="F93" s="330"/>
      <c r="G93" s="330"/>
      <c r="H93" s="330"/>
      <c r="I93" s="179"/>
    </row>
    <row r="94" spans="1:9" ht="15">
      <c r="A94" s="299" t="s">
        <v>117</v>
      </c>
      <c r="B94" s="330" t="str">
        <f>B17</f>
        <v>Veículo no mínimo de 20 lugares</v>
      </c>
      <c r="C94" s="330"/>
      <c r="D94" s="330"/>
      <c r="E94" s="330"/>
      <c r="F94" s="330"/>
      <c r="G94" s="330"/>
      <c r="H94" s="330"/>
      <c r="I94" s="179"/>
    </row>
    <row r="95" spans="1:9" ht="15">
      <c r="A95" s="299" t="s">
        <v>118</v>
      </c>
      <c r="B95" s="330" t="str">
        <f>A18</f>
        <v>Veículo no máximo 20 anos de uso (fabricação acima de 2002)</v>
      </c>
      <c r="C95" s="330"/>
      <c r="D95" s="330"/>
      <c r="E95" s="330"/>
      <c r="F95" s="330"/>
      <c r="G95" s="330"/>
      <c r="H95" s="330"/>
      <c r="I95" s="179"/>
    </row>
    <row r="96" spans="1:9" ht="15">
      <c r="A96" s="300" t="s">
        <v>119</v>
      </c>
      <c r="B96" s="299"/>
      <c r="C96" s="299"/>
      <c r="D96" s="299"/>
      <c r="E96" s="299"/>
      <c r="F96" s="299"/>
      <c r="G96" s="299"/>
      <c r="H96" s="299"/>
      <c r="I96" s="179"/>
    </row>
    <row r="97" spans="1:9" ht="15">
      <c r="A97" s="330" t="s">
        <v>145</v>
      </c>
      <c r="B97" s="330"/>
      <c r="C97" s="330"/>
      <c r="D97" s="330"/>
      <c r="E97" s="330"/>
      <c r="F97" s="330"/>
      <c r="G97" s="330"/>
      <c r="H97" s="330"/>
      <c r="I97" s="179"/>
    </row>
    <row r="98" spans="1:9" ht="15">
      <c r="A98" s="330" t="s">
        <v>121</v>
      </c>
      <c r="B98" s="330"/>
      <c r="C98" s="330"/>
      <c r="D98" s="330"/>
      <c r="E98" s="330"/>
      <c r="F98" s="330"/>
      <c r="G98" s="330"/>
      <c r="H98" s="330"/>
      <c r="I98" s="179"/>
    </row>
    <row r="99" spans="1:9" ht="29.25" customHeight="1">
      <c r="A99" s="331" t="s">
        <v>122</v>
      </c>
      <c r="B99" s="331"/>
      <c r="C99" s="331"/>
      <c r="D99" s="331"/>
      <c r="E99" s="331"/>
      <c r="F99" s="331"/>
      <c r="G99" s="331"/>
      <c r="H99" s="331"/>
      <c r="I99" s="179"/>
    </row>
    <row r="100" spans="1:9" ht="15">
      <c r="A100" s="330" t="s">
        <v>123</v>
      </c>
      <c r="B100" s="330"/>
      <c r="C100" s="330"/>
      <c r="D100" s="330"/>
      <c r="E100" s="330"/>
      <c r="F100" s="330"/>
      <c r="G100" s="330"/>
      <c r="H100" s="330"/>
      <c r="I100" s="179"/>
    </row>
    <row r="101" spans="1:9" ht="15">
      <c r="A101" s="330" t="s">
        <v>124</v>
      </c>
      <c r="B101" s="330"/>
      <c r="C101" s="330"/>
      <c r="D101" s="330"/>
      <c r="E101" s="330"/>
      <c r="F101" s="330"/>
      <c r="G101" s="330"/>
      <c r="H101" s="330"/>
      <c r="I101" s="179"/>
    </row>
    <row r="102" spans="1:9" ht="15">
      <c r="A102" s="330" t="s">
        <v>125</v>
      </c>
      <c r="B102" s="330"/>
      <c r="C102" s="330"/>
      <c r="D102" s="330"/>
      <c r="E102" s="330"/>
      <c r="F102" s="330"/>
      <c r="G102" s="330"/>
      <c r="H102" s="330"/>
      <c r="I102" s="179"/>
    </row>
    <row r="103" spans="1:9" ht="15">
      <c r="A103" s="330" t="s">
        <v>126</v>
      </c>
      <c r="B103" s="330"/>
      <c r="C103" s="330"/>
      <c r="D103" s="330"/>
      <c r="E103" s="330"/>
      <c r="F103" s="330"/>
      <c r="G103" s="330"/>
      <c r="H103" s="330"/>
      <c r="I103" s="179"/>
    </row>
    <row r="104" spans="1:9" ht="15">
      <c r="A104" s="330" t="s">
        <v>127</v>
      </c>
      <c r="B104" s="330"/>
      <c r="C104" s="330"/>
      <c r="D104" s="330"/>
      <c r="E104" s="330"/>
      <c r="F104" s="330"/>
      <c r="G104" s="330"/>
      <c r="H104" s="330"/>
      <c r="I104" s="179"/>
    </row>
    <row r="105" spans="1:9" ht="15">
      <c r="A105" s="330" t="s">
        <v>128</v>
      </c>
      <c r="B105" s="330"/>
      <c r="C105" s="330"/>
      <c r="D105" s="330"/>
      <c r="E105" s="330"/>
      <c r="F105" s="330"/>
      <c r="G105" s="330"/>
      <c r="H105" s="330"/>
      <c r="I105" s="179"/>
    </row>
    <row r="106" spans="1:9" ht="30" customHeight="1">
      <c r="A106" s="331" t="s">
        <v>129</v>
      </c>
      <c r="B106" s="331"/>
      <c r="C106" s="331"/>
      <c r="D106" s="331"/>
      <c r="E106" s="331"/>
      <c r="F106" s="331"/>
      <c r="G106" s="331"/>
      <c r="H106" s="331"/>
      <c r="I106" s="179"/>
    </row>
    <row r="107" spans="1:9" ht="30" customHeight="1">
      <c r="A107" s="331" t="s">
        <v>130</v>
      </c>
      <c r="B107" s="331"/>
      <c r="C107" s="331"/>
      <c r="D107" s="331"/>
      <c r="E107" s="331"/>
      <c r="F107" s="331"/>
      <c r="G107" s="331"/>
      <c r="H107" s="331"/>
      <c r="I107" s="179"/>
    </row>
    <row r="108" spans="1:9" ht="45" customHeight="1">
      <c r="A108" s="331" t="s">
        <v>131</v>
      </c>
      <c r="B108" s="331"/>
      <c r="C108" s="331"/>
      <c r="D108" s="331"/>
      <c r="E108" s="331"/>
      <c r="F108" s="331"/>
      <c r="G108" s="331"/>
      <c r="H108" s="331"/>
      <c r="I108" s="179"/>
    </row>
    <row r="109" spans="1:9" ht="15">
      <c r="A109" s="330" t="s">
        <v>132</v>
      </c>
      <c r="B109" s="330"/>
      <c r="C109" s="330"/>
      <c r="D109" s="330"/>
      <c r="E109" s="330"/>
      <c r="F109" s="330"/>
      <c r="G109" s="330"/>
      <c r="H109" s="330"/>
      <c r="I109" s="179"/>
    </row>
    <row r="110" spans="1:9" ht="15">
      <c r="A110" s="330" t="s">
        <v>133</v>
      </c>
      <c r="B110" s="330"/>
      <c r="C110" s="330"/>
      <c r="D110" s="330"/>
      <c r="E110" s="330"/>
      <c r="F110" s="330"/>
      <c r="G110" s="330"/>
      <c r="H110" s="330"/>
      <c r="I110" s="179"/>
    </row>
    <row r="111" spans="1:9" ht="15">
      <c r="A111" s="330" t="s">
        <v>134</v>
      </c>
      <c r="B111" s="330"/>
      <c r="C111" s="330"/>
      <c r="D111" s="330"/>
      <c r="E111" s="330"/>
      <c r="F111" s="330"/>
      <c r="G111" s="330"/>
      <c r="H111" s="330"/>
      <c r="I111" s="179"/>
    </row>
    <row r="112" spans="1:9" ht="15">
      <c r="A112" s="330" t="s">
        <v>135</v>
      </c>
      <c r="B112" s="330"/>
      <c r="C112" s="330"/>
      <c r="D112" s="330"/>
      <c r="E112" s="330"/>
      <c r="F112" s="330"/>
      <c r="G112" s="330"/>
      <c r="H112" s="330"/>
      <c r="I112" s="179"/>
    </row>
    <row r="113" spans="1:9" ht="30" customHeight="1">
      <c r="A113" s="331" t="s">
        <v>136</v>
      </c>
      <c r="B113" s="331"/>
      <c r="C113" s="331"/>
      <c r="D113" s="331"/>
      <c r="E113" s="331"/>
      <c r="F113" s="331"/>
      <c r="G113" s="331"/>
      <c r="H113" s="331"/>
      <c r="I113" s="179"/>
    </row>
    <row r="114" spans="1:9" ht="30" customHeight="1">
      <c r="A114" s="331" t="s">
        <v>137</v>
      </c>
      <c r="B114" s="331"/>
      <c r="C114" s="331"/>
      <c r="D114" s="331"/>
      <c r="E114" s="331"/>
      <c r="F114" s="331"/>
      <c r="G114" s="331"/>
      <c r="H114" s="331"/>
      <c r="I114" s="179"/>
    </row>
    <row r="115" spans="1:9" ht="15">
      <c r="A115" s="330" t="s">
        <v>138</v>
      </c>
      <c r="B115" s="330"/>
      <c r="C115" s="330"/>
      <c r="D115" s="330"/>
      <c r="E115" s="330"/>
      <c r="F115" s="330"/>
      <c r="G115" s="330"/>
      <c r="H115" s="330"/>
      <c r="I115" s="179"/>
    </row>
    <row r="116" spans="1:9" ht="15">
      <c r="A116" s="127"/>
      <c r="B116" s="127"/>
      <c r="C116" s="127"/>
      <c r="D116" s="127"/>
      <c r="E116" s="127"/>
      <c r="F116" s="127"/>
      <c r="G116" s="127"/>
      <c r="H116" s="127"/>
      <c r="I116" s="179"/>
    </row>
    <row r="117" spans="1:9" ht="16.5">
      <c r="A117" s="301"/>
      <c r="B117" s="179"/>
      <c r="C117" s="179"/>
      <c r="I117" s="179"/>
    </row>
    <row r="118" spans="1:9" ht="18">
      <c r="A118" s="298" t="str">
        <f>Resumo!A20</f>
        <v>Candiota, 27 de Junho de 2022</v>
      </c>
      <c r="B118" s="179"/>
      <c r="C118" s="179"/>
      <c r="I118" s="179"/>
    </row>
    <row r="119" spans="1:9" ht="18">
      <c r="A119" s="298"/>
      <c r="B119" s="179"/>
      <c r="C119" s="179"/>
      <c r="I119" s="179"/>
    </row>
    <row r="120" spans="1:9" ht="18">
      <c r="A120" s="298"/>
      <c r="B120" s="179"/>
      <c r="C120" s="179"/>
      <c r="I120" s="179"/>
    </row>
    <row r="121" spans="1:9" ht="18">
      <c r="A121" s="298"/>
      <c r="B121" s="179"/>
      <c r="C121" s="179"/>
      <c r="D121" s="332" t="str">
        <f>Resumo!E23</f>
        <v>Fátima Rozane de Andrades</v>
      </c>
      <c r="E121" s="332"/>
      <c r="F121" s="332"/>
      <c r="I121" s="179"/>
    </row>
    <row r="122" spans="1:9" ht="15">
      <c r="A122" s="179"/>
      <c r="B122" s="179"/>
      <c r="C122" s="179"/>
      <c r="D122" s="319" t="s">
        <v>139</v>
      </c>
      <c r="E122" s="319"/>
      <c r="F122" s="319"/>
      <c r="G122" s="179"/>
      <c r="H122" s="179"/>
      <c r="I122" s="179"/>
    </row>
    <row r="123" spans="1:9">
      <c r="A123" s="179"/>
      <c r="B123" s="179"/>
      <c r="C123" s="179"/>
      <c r="D123" s="179"/>
      <c r="E123" s="179"/>
      <c r="F123" s="179"/>
      <c r="G123" s="179"/>
      <c r="H123" s="179"/>
      <c r="I123" s="179"/>
    </row>
    <row r="124" spans="1:9">
      <c r="A124" s="179"/>
      <c r="B124" s="179"/>
      <c r="C124" s="179"/>
      <c r="D124" s="179"/>
      <c r="E124" s="179"/>
      <c r="F124" s="179"/>
      <c r="G124" s="179"/>
      <c r="H124" s="179"/>
      <c r="I124" s="179"/>
    </row>
    <row r="125" spans="1:9">
      <c r="D125" s="179"/>
      <c r="E125" s="179"/>
      <c r="F125" s="179"/>
      <c r="G125" s="179"/>
      <c r="H125" s="179"/>
    </row>
    <row r="126" spans="1:9">
      <c r="D126" s="179"/>
      <c r="E126" s="179"/>
      <c r="F126" s="179"/>
      <c r="G126" s="179"/>
      <c r="H126" s="179"/>
    </row>
    <row r="127" spans="1:9">
      <c r="D127" s="179"/>
      <c r="E127" s="179"/>
      <c r="F127" s="179"/>
      <c r="G127" s="179"/>
      <c r="H127" s="179"/>
    </row>
    <row r="128" spans="1:9">
      <c r="D128" s="179"/>
      <c r="E128" s="179"/>
      <c r="F128" s="179"/>
      <c r="G128" s="179"/>
      <c r="H128" s="179"/>
    </row>
    <row r="129" spans="4:8">
      <c r="D129" s="179"/>
      <c r="E129" s="179"/>
      <c r="F129" s="179"/>
      <c r="G129" s="179"/>
      <c r="H129" s="179"/>
    </row>
  </sheetData>
  <mergeCells count="41">
    <mergeCell ref="D122:F122"/>
    <mergeCell ref="A112:H112"/>
    <mergeCell ref="A113:H113"/>
    <mergeCell ref="A114:H114"/>
    <mergeCell ref="A115:H115"/>
    <mergeCell ref="D121:F121"/>
    <mergeCell ref="A107:H107"/>
    <mergeCell ref="A108:H108"/>
    <mergeCell ref="A109:H109"/>
    <mergeCell ref="A110:H110"/>
    <mergeCell ref="A111:H111"/>
    <mergeCell ref="A102:H102"/>
    <mergeCell ref="A103:H103"/>
    <mergeCell ref="A104:H104"/>
    <mergeCell ref="A105:H105"/>
    <mergeCell ref="A106:H106"/>
    <mergeCell ref="A97:H97"/>
    <mergeCell ref="A98:H98"/>
    <mergeCell ref="A99:H99"/>
    <mergeCell ref="A100:H100"/>
    <mergeCell ref="A101:H101"/>
    <mergeCell ref="A91:H91"/>
    <mergeCell ref="A92:H92"/>
    <mergeCell ref="A93:H93"/>
    <mergeCell ref="B94:H94"/>
    <mergeCell ref="B95:H95"/>
    <mergeCell ref="A19:F19"/>
    <mergeCell ref="A20:F20"/>
    <mergeCell ref="A21:F21"/>
    <mergeCell ref="A22:F22"/>
    <mergeCell ref="D30:H30"/>
    <mergeCell ref="A14:F14"/>
    <mergeCell ref="A15:F15"/>
    <mergeCell ref="A16:F16"/>
    <mergeCell ref="B17:G17"/>
    <mergeCell ref="A18:F18"/>
    <mergeCell ref="A1:H1"/>
    <mergeCell ref="A2:H2"/>
    <mergeCell ref="A3:H3"/>
    <mergeCell ref="A4:H4"/>
    <mergeCell ref="A11:F11"/>
  </mergeCells>
  <pageMargins left="0.511811023622047" right="0.511811023622047" top="0.78740157480314998" bottom="0.78740157480314998" header="0.31496062992126" footer="0.31496062992126"/>
  <pageSetup paperSize="9" scale="57" fitToHeight="2" orientation="portrait" verticalDpi="30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29"/>
  <sheetViews>
    <sheetView topLeftCell="A28" zoomScale="70" zoomScaleNormal="70" workbookViewId="0">
      <selection activeCell="F49" sqref="F49"/>
    </sheetView>
  </sheetViews>
  <sheetFormatPr defaultColWidth="9" defaultRowHeight="12.75"/>
  <cols>
    <col min="1" max="1" width="39.28515625" customWidth="1"/>
    <col min="2" max="2" width="12.85546875" customWidth="1"/>
    <col min="4" max="4" width="31.140625" customWidth="1"/>
    <col min="5" max="5" width="17.7109375" customWidth="1"/>
    <col min="6" max="6" width="19" customWidth="1"/>
    <col min="7" max="7" width="16.140625" customWidth="1"/>
    <col min="8" max="8" width="17.7109375" customWidth="1"/>
    <col min="9" max="9" width="12.140625" customWidth="1"/>
  </cols>
  <sheetData>
    <row r="1" spans="1:10" ht="15.75">
      <c r="A1" s="317" t="str">
        <f>Resumo!A1</f>
        <v>PREGÃO PRESENCIAL 002/2022</v>
      </c>
      <c r="B1" s="317"/>
      <c r="C1" s="317"/>
      <c r="D1" s="317"/>
      <c r="E1" s="317"/>
      <c r="F1" s="317"/>
      <c r="G1" s="317"/>
      <c r="H1" s="317"/>
      <c r="I1" s="147"/>
    </row>
    <row r="2" spans="1:10" ht="15.75">
      <c r="A2" s="317" t="s">
        <v>149</v>
      </c>
      <c r="B2" s="317"/>
      <c r="C2" s="317"/>
      <c r="D2" s="317"/>
      <c r="E2" s="317"/>
      <c r="F2" s="317"/>
      <c r="G2" s="317"/>
      <c r="H2" s="317"/>
      <c r="I2" s="147"/>
    </row>
    <row r="3" spans="1:10" ht="15.75">
      <c r="A3" s="317" t="s">
        <v>141</v>
      </c>
      <c r="B3" s="317"/>
      <c r="C3" s="317"/>
      <c r="D3" s="317"/>
      <c r="E3" s="317"/>
      <c r="F3" s="317"/>
      <c r="G3" s="317"/>
      <c r="H3" s="317"/>
      <c r="I3" s="147"/>
    </row>
    <row r="4" spans="1:10" ht="15.75">
      <c r="A4" s="318" t="s">
        <v>3</v>
      </c>
      <c r="B4" s="318"/>
      <c r="C4" s="318"/>
      <c r="D4" s="318"/>
      <c r="E4" s="318"/>
      <c r="F4" s="318"/>
      <c r="G4" s="318"/>
      <c r="H4" s="318"/>
      <c r="I4" s="237"/>
    </row>
    <row r="5" spans="1:10" ht="15.75">
      <c r="A5" s="122"/>
      <c r="B5" s="122"/>
      <c r="C5" s="122"/>
      <c r="D5" s="122"/>
      <c r="E5" s="122"/>
      <c r="F5" s="122"/>
      <c r="G5" s="122"/>
      <c r="H5" s="123"/>
      <c r="I5" s="123"/>
    </row>
    <row r="6" spans="1:10" ht="15.75">
      <c r="A6" s="124" t="s">
        <v>31</v>
      </c>
      <c r="B6" s="123"/>
      <c r="C6" s="123"/>
      <c r="D6" s="123"/>
      <c r="E6" s="123"/>
      <c r="F6" s="123"/>
      <c r="G6" s="123"/>
      <c r="H6" s="123"/>
      <c r="I6" s="123"/>
    </row>
    <row r="7" spans="1:10" ht="15.75">
      <c r="A7" s="125"/>
      <c r="B7" s="126"/>
      <c r="C7" s="126"/>
      <c r="D7" s="126"/>
      <c r="E7" s="126"/>
      <c r="F7" s="126"/>
      <c r="G7" s="126" t="s">
        <v>32</v>
      </c>
      <c r="H7" s="127"/>
      <c r="I7" s="127"/>
    </row>
    <row r="8" spans="1:10" ht="15.75">
      <c r="A8" s="125" t="s">
        <v>33</v>
      </c>
      <c r="B8" s="128">
        <v>28</v>
      </c>
      <c r="C8" s="128"/>
      <c r="D8" s="128"/>
      <c r="E8" s="128"/>
      <c r="F8" s="128"/>
      <c r="G8" s="129">
        <f>SUM(B8:F8)</f>
        <v>28</v>
      </c>
      <c r="H8" s="127"/>
      <c r="I8" s="127"/>
    </row>
    <row r="9" spans="1:10" ht="15.75">
      <c r="A9" s="125" t="s">
        <v>34</v>
      </c>
      <c r="B9" s="130"/>
      <c r="C9" s="130"/>
      <c r="D9" s="130"/>
      <c r="E9" s="130"/>
      <c r="F9" s="130"/>
      <c r="G9" s="131">
        <v>0</v>
      </c>
      <c r="H9" s="127"/>
      <c r="I9" s="127"/>
    </row>
    <row r="10" spans="1:10" ht="15.75">
      <c r="A10" s="125" t="s">
        <v>35</v>
      </c>
      <c r="B10" s="132">
        <v>70</v>
      </c>
      <c r="C10" s="132"/>
      <c r="D10" s="132"/>
      <c r="E10" s="132"/>
      <c r="F10" s="132"/>
      <c r="G10" s="133">
        <v>70</v>
      </c>
      <c r="H10" s="127"/>
      <c r="I10" s="127"/>
    </row>
    <row r="11" spans="1:10" ht="15.75">
      <c r="A11" s="320" t="s">
        <v>36</v>
      </c>
      <c r="B11" s="321"/>
      <c r="C11" s="321"/>
      <c r="D11" s="321"/>
      <c r="E11" s="321"/>
      <c r="F11" s="322"/>
      <c r="G11" s="135">
        <f>G10+G9</f>
        <v>70</v>
      </c>
      <c r="H11" s="127"/>
      <c r="I11" s="127"/>
    </row>
    <row r="12" spans="1:10" ht="15.75">
      <c r="A12" s="134" t="s">
        <v>37</v>
      </c>
      <c r="B12" s="136">
        <v>1.5</v>
      </c>
      <c r="C12" s="136"/>
      <c r="D12" s="136"/>
      <c r="E12" s="137"/>
      <c r="F12" s="137"/>
      <c r="G12" s="138" t="s">
        <v>38</v>
      </c>
      <c r="H12" s="127"/>
      <c r="I12" s="127"/>
      <c r="J12" s="127"/>
    </row>
    <row r="13" spans="1:10" ht="15.75">
      <c r="A13" s="134" t="s">
        <v>39</v>
      </c>
      <c r="B13" s="136">
        <v>1.5</v>
      </c>
      <c r="C13" s="136"/>
      <c r="D13" s="136"/>
      <c r="E13" s="139"/>
      <c r="F13" s="139"/>
      <c r="G13" s="133">
        <v>1.5</v>
      </c>
      <c r="H13" s="140"/>
      <c r="I13" s="127"/>
      <c r="J13" s="127"/>
    </row>
    <row r="14" spans="1:10" ht="15.75">
      <c r="A14" s="320" t="s">
        <v>40</v>
      </c>
      <c r="B14" s="321"/>
      <c r="C14" s="321"/>
      <c r="D14" s="321"/>
      <c r="E14" s="321"/>
      <c r="F14" s="322"/>
      <c r="G14" s="133">
        <v>4</v>
      </c>
      <c r="H14" s="141"/>
      <c r="I14" s="141"/>
      <c r="J14" s="141"/>
    </row>
    <row r="15" spans="1:10" ht="15.75">
      <c r="A15" s="320" t="s">
        <v>41</v>
      </c>
      <c r="B15" s="321"/>
      <c r="C15" s="321"/>
      <c r="D15" s="321"/>
      <c r="E15" s="321"/>
      <c r="F15" s="322"/>
      <c r="G15" s="135">
        <f>(G14+G13)</f>
        <v>5.5</v>
      </c>
      <c r="H15" s="141"/>
      <c r="I15" s="141"/>
      <c r="J15" s="141"/>
    </row>
    <row r="16" spans="1:10" ht="15.75">
      <c r="A16" s="320" t="s">
        <v>42</v>
      </c>
      <c r="B16" s="321"/>
      <c r="C16" s="321"/>
      <c r="D16" s="321"/>
      <c r="E16" s="321"/>
      <c r="F16" s="322"/>
      <c r="G16" s="142"/>
      <c r="H16" s="127"/>
      <c r="I16" s="127"/>
    </row>
    <row r="17" spans="1:9" ht="15.75">
      <c r="A17" s="138" t="s">
        <v>43</v>
      </c>
      <c r="B17" s="323" t="s">
        <v>150</v>
      </c>
      <c r="C17" s="324"/>
      <c r="D17" s="324"/>
      <c r="E17" s="324"/>
      <c r="F17" s="324"/>
      <c r="G17" s="325"/>
      <c r="H17" s="127"/>
      <c r="I17" s="127"/>
    </row>
    <row r="18" spans="1:9" ht="15.75">
      <c r="A18" s="326" t="s">
        <v>45</v>
      </c>
      <c r="B18" s="327"/>
      <c r="C18" s="327"/>
      <c r="D18" s="327"/>
      <c r="E18" s="327"/>
      <c r="F18" s="328"/>
      <c r="G18" s="143"/>
      <c r="H18" s="127"/>
      <c r="I18" s="127"/>
    </row>
    <row r="19" spans="1:9" ht="15.75">
      <c r="A19" s="320" t="s">
        <v>46</v>
      </c>
      <c r="B19" s="321"/>
      <c r="C19" s="321"/>
      <c r="D19" s="321"/>
      <c r="E19" s="321"/>
      <c r="F19" s="322"/>
      <c r="G19" s="133"/>
      <c r="H19" s="127"/>
      <c r="I19" s="127"/>
    </row>
    <row r="20" spans="1:9" ht="15.75">
      <c r="A20" s="320" t="s">
        <v>47</v>
      </c>
      <c r="B20" s="321"/>
      <c r="C20" s="321"/>
      <c r="D20" s="321"/>
      <c r="E20" s="321"/>
      <c r="F20" s="322"/>
      <c r="G20" s="133"/>
      <c r="H20" s="127"/>
      <c r="I20" s="127"/>
    </row>
    <row r="21" spans="1:9" ht="15.75">
      <c r="A21" s="320" t="s">
        <v>48</v>
      </c>
      <c r="B21" s="321"/>
      <c r="C21" s="321"/>
      <c r="D21" s="321"/>
      <c r="E21" s="321"/>
      <c r="F21" s="322"/>
      <c r="G21" s="133"/>
      <c r="H21" s="127"/>
      <c r="I21" s="127"/>
    </row>
    <row r="22" spans="1:9" ht="15.75">
      <c r="A22" s="320" t="s">
        <v>49</v>
      </c>
      <c r="B22" s="321"/>
      <c r="C22" s="321"/>
      <c r="D22" s="321"/>
      <c r="E22" s="321"/>
      <c r="F22" s="322"/>
      <c r="G22" s="144"/>
      <c r="H22" s="127"/>
      <c r="I22" s="127"/>
    </row>
    <row r="23" spans="1:9" ht="15">
      <c r="A23" s="127"/>
      <c r="B23" s="127"/>
      <c r="C23" s="127"/>
      <c r="D23" s="127"/>
      <c r="E23" s="127"/>
      <c r="F23" s="127"/>
      <c r="G23" s="127"/>
      <c r="H23" s="127"/>
      <c r="I23" s="127"/>
    </row>
    <row r="24" spans="1:9" ht="15.75">
      <c r="A24" s="145" t="s">
        <v>50</v>
      </c>
      <c r="B24" s="146" t="s">
        <v>51</v>
      </c>
      <c r="C24" s="123"/>
      <c r="D24" s="147"/>
      <c r="E24" s="147"/>
      <c r="F24" s="147"/>
      <c r="G24" s="147"/>
      <c r="H24" s="147"/>
      <c r="I24" s="127"/>
    </row>
    <row r="25" spans="1:9" ht="15.75">
      <c r="A25" s="138" t="s">
        <v>52</v>
      </c>
      <c r="B25" s="148" t="e">
        <f>(G22*G11*G19)/G20</f>
        <v>#DIV/0!</v>
      </c>
      <c r="C25" s="149"/>
      <c r="D25" s="150"/>
      <c r="E25" s="151"/>
      <c r="F25" s="151"/>
      <c r="G25" s="151"/>
      <c r="H25" s="152"/>
      <c r="I25" s="127"/>
    </row>
    <row r="26" spans="1:9" ht="15.75">
      <c r="A26" s="138" t="s">
        <v>53</v>
      </c>
      <c r="B26" s="148"/>
      <c r="C26" s="149"/>
      <c r="D26" s="150"/>
      <c r="E26" s="151"/>
      <c r="F26" s="151"/>
      <c r="G26" s="151"/>
      <c r="H26" s="152"/>
      <c r="I26" s="127"/>
    </row>
    <row r="27" spans="1:9" ht="15">
      <c r="A27" s="153"/>
      <c r="B27" s="153"/>
      <c r="C27" s="150"/>
      <c r="D27" s="150"/>
      <c r="E27" s="151"/>
      <c r="F27" s="151"/>
      <c r="G27" s="151"/>
      <c r="H27" s="152"/>
      <c r="I27" s="127"/>
    </row>
    <row r="28" spans="1:9" ht="15.75">
      <c r="A28" s="126" t="s">
        <v>54</v>
      </c>
      <c r="B28" s="154" t="e">
        <f>SUM(B25:B27)</f>
        <v>#DIV/0!</v>
      </c>
      <c r="C28" s="155"/>
      <c r="D28" s="150"/>
      <c r="E28" s="127"/>
      <c r="F28" s="127"/>
      <c r="G28" s="127"/>
      <c r="H28" s="127"/>
      <c r="I28" s="127"/>
    </row>
    <row r="29" spans="1:9" ht="15.75">
      <c r="A29" s="156"/>
      <c r="B29" s="157"/>
      <c r="C29" s="157"/>
      <c r="D29" s="127"/>
      <c r="E29" s="127"/>
      <c r="F29" s="127"/>
      <c r="G29" s="127"/>
      <c r="H29" s="127"/>
      <c r="I29" s="127"/>
    </row>
    <row r="30" spans="1:9" ht="15.75">
      <c r="A30" s="158" t="s">
        <v>55</v>
      </c>
      <c r="B30" s="159"/>
      <c r="C30" s="159"/>
      <c r="D30" s="329" t="s">
        <v>56</v>
      </c>
      <c r="E30" s="329"/>
      <c r="F30" s="329"/>
      <c r="G30" s="329"/>
      <c r="H30" s="329"/>
      <c r="I30" s="147"/>
    </row>
    <row r="31" spans="1:9" ht="15.75">
      <c r="A31" s="160" t="s">
        <v>57</v>
      </c>
      <c r="B31" s="161">
        <f>G18*12.75%</f>
        <v>0</v>
      </c>
      <c r="C31" s="162"/>
      <c r="D31" s="163" t="s">
        <v>58</v>
      </c>
      <c r="E31" s="163" t="s">
        <v>59</v>
      </c>
      <c r="F31" s="163" t="s">
        <v>60</v>
      </c>
      <c r="G31" s="163" t="s">
        <v>61</v>
      </c>
      <c r="H31" s="163" t="s">
        <v>32</v>
      </c>
      <c r="I31" s="179"/>
    </row>
    <row r="32" spans="1:9" ht="15.75">
      <c r="A32" s="153" t="s">
        <v>62</v>
      </c>
      <c r="B32" s="164"/>
      <c r="C32" s="162"/>
      <c r="D32" s="131"/>
      <c r="E32" s="165">
        <f>'Encargos Sociais'!C34</f>
        <v>0.33700000000000002</v>
      </c>
      <c r="F32" s="166">
        <f>(D32*E32)+D32</f>
        <v>0</v>
      </c>
      <c r="G32" s="167">
        <v>11.2</v>
      </c>
      <c r="H32" s="135">
        <f>F32*G32</f>
        <v>0</v>
      </c>
      <c r="I32" s="179"/>
    </row>
    <row r="33" spans="1:9" ht="15.75">
      <c r="A33" s="153" t="s">
        <v>63</v>
      </c>
      <c r="B33" s="164"/>
      <c r="C33" s="162"/>
      <c r="D33" s="126" t="s">
        <v>64</v>
      </c>
      <c r="E33" s="126" t="s">
        <v>65</v>
      </c>
      <c r="F33" s="126" t="s">
        <v>60</v>
      </c>
      <c r="G33" s="126" t="s">
        <v>61</v>
      </c>
      <c r="H33" s="126" t="s">
        <v>32</v>
      </c>
      <c r="I33" s="179"/>
    </row>
    <row r="34" spans="1:9" ht="15.75">
      <c r="A34" s="153" t="s">
        <v>66</v>
      </c>
      <c r="B34" s="164"/>
      <c r="C34" s="162"/>
      <c r="D34" s="168"/>
      <c r="E34" s="169">
        <f>G22</f>
        <v>0</v>
      </c>
      <c r="F34" s="170">
        <f>D34*E34</f>
        <v>0</v>
      </c>
      <c r="G34" s="171">
        <v>10</v>
      </c>
      <c r="H34" s="135">
        <f>F34*G34</f>
        <v>0</v>
      </c>
      <c r="I34" s="179"/>
    </row>
    <row r="35" spans="1:9" ht="15.75">
      <c r="A35" s="153" t="s">
        <v>67</v>
      </c>
      <c r="B35" s="164">
        <f>H50</f>
        <v>0</v>
      </c>
      <c r="C35" s="162"/>
      <c r="D35" s="172" t="s">
        <v>68</v>
      </c>
      <c r="E35" s="169"/>
      <c r="F35" s="173"/>
      <c r="G35" s="171"/>
      <c r="H35" s="135">
        <f>H32+H34</f>
        <v>0</v>
      </c>
      <c r="I35" s="179"/>
    </row>
    <row r="36" spans="1:9" ht="15.75">
      <c r="A36" s="153" t="s">
        <v>69</v>
      </c>
      <c r="B36" s="164"/>
      <c r="C36" s="162"/>
      <c r="D36" s="163" t="s">
        <v>70</v>
      </c>
      <c r="E36" s="163" t="s">
        <v>59</v>
      </c>
      <c r="F36" s="163" t="s">
        <v>60</v>
      </c>
      <c r="G36" s="163" t="s">
        <v>61</v>
      </c>
      <c r="H36" s="163" t="s">
        <v>32</v>
      </c>
      <c r="I36" s="179"/>
    </row>
    <row r="37" spans="1:9" ht="15.75">
      <c r="A37" s="153" t="s">
        <v>71</v>
      </c>
      <c r="B37" s="174"/>
      <c r="C37" s="162"/>
      <c r="D37" s="131"/>
      <c r="E37" s="165">
        <f>'Encargos Sociais'!C34</f>
        <v>0.33700000000000002</v>
      </c>
      <c r="F37" s="166">
        <f>(D37*E37)+D37</f>
        <v>0</v>
      </c>
      <c r="G37" s="167">
        <v>11.2</v>
      </c>
      <c r="H37" s="135">
        <f>F37*G37</f>
        <v>0</v>
      </c>
      <c r="I37" s="179"/>
    </row>
    <row r="38" spans="1:9" ht="15.75">
      <c r="A38" s="153" t="s">
        <v>72</v>
      </c>
      <c r="B38" s="168">
        <f>H35*B37</f>
        <v>0</v>
      </c>
      <c r="C38" s="157"/>
      <c r="D38" s="126" t="s">
        <v>64</v>
      </c>
      <c r="E38" s="126" t="s">
        <v>65</v>
      </c>
      <c r="F38" s="126" t="s">
        <v>60</v>
      </c>
      <c r="G38" s="126" t="s">
        <v>61</v>
      </c>
      <c r="H38" s="126" t="s">
        <v>32</v>
      </c>
      <c r="I38" s="179"/>
    </row>
    <row r="39" spans="1:9" ht="15.75">
      <c r="A39" s="153" t="s">
        <v>73</v>
      </c>
      <c r="B39" s="175"/>
      <c r="C39" s="157"/>
      <c r="D39" s="168"/>
      <c r="E39" s="169">
        <v>20</v>
      </c>
      <c r="F39" s="170">
        <f>D39*E39</f>
        <v>0</v>
      </c>
      <c r="G39" s="171">
        <v>10</v>
      </c>
      <c r="H39" s="135">
        <f>F39*G39</f>
        <v>0</v>
      </c>
      <c r="I39" s="179"/>
    </row>
    <row r="40" spans="1:9" ht="15.75">
      <c r="A40" s="153" t="s">
        <v>74</v>
      </c>
      <c r="B40" s="168">
        <f>H40*B39</f>
        <v>0</v>
      </c>
      <c r="C40" s="157"/>
      <c r="D40" s="172" t="s">
        <v>75</v>
      </c>
      <c r="E40" s="169"/>
      <c r="F40" s="173"/>
      <c r="G40" s="171"/>
      <c r="H40" s="135">
        <f>H37+H39</f>
        <v>0</v>
      </c>
      <c r="I40" s="179"/>
    </row>
    <row r="41" spans="1:9" ht="15.75">
      <c r="A41" s="138" t="s">
        <v>76</v>
      </c>
      <c r="B41" s="154">
        <f>SUM(B31:B36)+B38+B40</f>
        <v>0</v>
      </c>
      <c r="C41" s="155"/>
      <c r="I41" s="179"/>
    </row>
    <row r="42" spans="1:9" ht="15.75">
      <c r="A42" s="138" t="s">
        <v>77</v>
      </c>
      <c r="B42" s="154">
        <f>B41/10*B43</f>
        <v>0</v>
      </c>
      <c r="C42" s="155"/>
      <c r="I42" s="179"/>
    </row>
    <row r="43" spans="1:9" ht="15.75">
      <c r="A43" s="176" t="s">
        <v>78</v>
      </c>
      <c r="B43" s="177">
        <f>(G15*5)/44</f>
        <v>0.625</v>
      </c>
      <c r="C43" s="178"/>
      <c r="D43" s="127"/>
      <c r="E43" s="179"/>
      <c r="F43" s="179"/>
      <c r="G43" s="179"/>
      <c r="H43" s="179"/>
      <c r="I43" s="179"/>
    </row>
    <row r="44" spans="1:9" ht="15.75">
      <c r="A44" s="179"/>
      <c r="B44" s="179"/>
      <c r="C44" s="179"/>
      <c r="D44" s="180" t="s">
        <v>79</v>
      </c>
      <c r="E44" s="181"/>
      <c r="F44" s="181"/>
      <c r="G44" s="127"/>
      <c r="H44" s="127"/>
      <c r="I44" s="179"/>
    </row>
    <row r="45" spans="1:9" ht="15">
      <c r="A45" s="151"/>
      <c r="B45" s="151"/>
      <c r="C45" s="151"/>
      <c r="D45" s="182" t="s">
        <v>80</v>
      </c>
      <c r="E45" s="183" t="s">
        <v>81</v>
      </c>
      <c r="F45" s="183" t="s">
        <v>82</v>
      </c>
      <c r="G45" s="184" t="s">
        <v>83</v>
      </c>
      <c r="H45" s="184" t="s">
        <v>84</v>
      </c>
      <c r="I45" s="179"/>
    </row>
    <row r="46" spans="1:9" ht="15">
      <c r="A46" s="151"/>
      <c r="B46" s="151"/>
      <c r="C46" s="151"/>
      <c r="D46" s="185" t="s">
        <v>85</v>
      </c>
      <c r="E46" s="186" t="s">
        <v>86</v>
      </c>
      <c r="F46" s="187"/>
      <c r="G46" s="188">
        <f>G18</f>
        <v>0</v>
      </c>
      <c r="H46" s="189">
        <f>F46*G46</f>
        <v>0</v>
      </c>
      <c r="I46" s="179"/>
    </row>
    <row r="47" spans="1:9" ht="15">
      <c r="A47" s="151"/>
      <c r="B47" s="151"/>
      <c r="C47" s="151"/>
      <c r="D47" s="190" t="s">
        <v>87</v>
      </c>
      <c r="E47" s="191" t="s">
        <v>88</v>
      </c>
      <c r="F47" s="192"/>
      <c r="G47" s="193"/>
      <c r="H47" s="194"/>
      <c r="I47" s="179"/>
    </row>
    <row r="48" spans="1:9" ht="15">
      <c r="A48" s="151"/>
      <c r="B48" s="151"/>
      <c r="C48" s="151"/>
      <c r="D48" s="190" t="s">
        <v>89</v>
      </c>
      <c r="E48" s="191" t="s">
        <v>88</v>
      </c>
      <c r="F48" s="195">
        <v>0</v>
      </c>
      <c r="G48" s="194"/>
      <c r="H48" s="194"/>
      <c r="I48" s="179"/>
    </row>
    <row r="49" spans="1:9" ht="15">
      <c r="A49" s="151"/>
      <c r="B49" s="151"/>
      <c r="C49" s="151"/>
      <c r="D49" s="190" t="s">
        <v>90</v>
      </c>
      <c r="E49" s="191" t="s">
        <v>91</v>
      </c>
      <c r="F49" s="196"/>
      <c r="G49" s="194">
        <f>H46</f>
        <v>0</v>
      </c>
      <c r="H49" s="194">
        <f>F49*G49/100</f>
        <v>0</v>
      </c>
      <c r="I49" s="179"/>
    </row>
    <row r="50" spans="1:9" ht="15.75">
      <c r="A50" s="151"/>
      <c r="B50" s="151"/>
      <c r="C50" s="151"/>
      <c r="D50" s="197" t="s">
        <v>92</v>
      </c>
      <c r="E50" s="198" t="s">
        <v>93</v>
      </c>
      <c r="F50" s="199">
        <f>F47*12</f>
        <v>0</v>
      </c>
      <c r="G50" s="200">
        <f>IF(F48&lt;=F47,H49,0)</f>
        <v>0</v>
      </c>
      <c r="H50" s="200">
        <f>IFERROR(G50/F50,0)</f>
        <v>0</v>
      </c>
      <c r="I50" s="179"/>
    </row>
    <row r="51" spans="1:9" ht="15.75">
      <c r="A51" s="151"/>
      <c r="B51" s="151"/>
      <c r="C51" s="151"/>
      <c r="D51" s="201"/>
      <c r="E51" s="202"/>
      <c r="F51" s="203"/>
      <c r="G51" s="204"/>
      <c r="H51" s="204"/>
      <c r="I51" s="179"/>
    </row>
    <row r="52" spans="1:9" ht="15.75">
      <c r="A52" s="151"/>
      <c r="B52" s="151"/>
      <c r="C52" s="151"/>
      <c r="D52" s="201"/>
      <c r="E52" s="202"/>
      <c r="F52" s="203"/>
      <c r="G52" s="204"/>
      <c r="H52" s="204"/>
      <c r="I52" s="179"/>
    </row>
    <row r="53" spans="1:9" ht="15.75">
      <c r="A53" s="150"/>
      <c r="B53" s="157"/>
      <c r="C53" s="157"/>
      <c r="D53" s="201"/>
      <c r="E53" s="202"/>
      <c r="F53" s="203"/>
      <c r="G53" s="204"/>
      <c r="H53" s="204"/>
      <c r="I53" s="179"/>
    </row>
    <row r="54" spans="1:9" ht="15.75">
      <c r="A54" s="205" t="s">
        <v>94</v>
      </c>
      <c r="B54" s="206"/>
      <c r="C54" s="206"/>
      <c r="D54" s="206"/>
      <c r="E54" s="206"/>
      <c r="F54" s="206"/>
      <c r="G54" s="207"/>
      <c r="H54" s="208" t="e">
        <f>($B$42+$B$28)</f>
        <v>#DIV/0!</v>
      </c>
      <c r="I54" s="179"/>
    </row>
    <row r="55" spans="1:9">
      <c r="A55" s="209"/>
      <c r="B55" s="209"/>
      <c r="C55" s="209"/>
      <c r="D55" s="209"/>
      <c r="E55" s="209"/>
      <c r="F55" s="210"/>
      <c r="G55" s="210"/>
      <c r="H55" s="210"/>
      <c r="I55" s="179"/>
    </row>
    <row r="56" spans="1:9" ht="15.75">
      <c r="A56" s="211" t="s">
        <v>95</v>
      </c>
      <c r="B56" s="212"/>
      <c r="C56" s="212"/>
      <c r="D56" s="212"/>
      <c r="E56" s="212"/>
      <c r="F56" s="212"/>
      <c r="G56" s="213"/>
      <c r="H56" s="210"/>
      <c r="I56" s="179"/>
    </row>
    <row r="57" spans="1:9" ht="15.75">
      <c r="A57" s="214" t="s">
        <v>80</v>
      </c>
      <c r="B57" s="215" t="s">
        <v>81</v>
      </c>
      <c r="C57" s="215"/>
      <c r="D57" s="215" t="s">
        <v>82</v>
      </c>
      <c r="E57" s="216" t="s">
        <v>83</v>
      </c>
      <c r="F57" s="216" t="s">
        <v>84</v>
      </c>
      <c r="G57" s="217" t="s">
        <v>96</v>
      </c>
      <c r="H57" s="179"/>
      <c r="I57" s="238"/>
    </row>
    <row r="58" spans="1:9" ht="15.75">
      <c r="A58" s="218" t="s">
        <v>97</v>
      </c>
      <c r="B58" s="219" t="s">
        <v>91</v>
      </c>
      <c r="C58" s="219"/>
      <c r="D58" s="220">
        <f>BDI!C21</f>
        <v>0.31480000000000002</v>
      </c>
      <c r="E58" s="189" t="e">
        <f>H54</f>
        <v>#DIV/0!</v>
      </c>
      <c r="F58" s="189" t="e">
        <f>D58*E58/1</f>
        <v>#DIV/0!</v>
      </c>
      <c r="G58" s="221"/>
      <c r="H58" s="127"/>
      <c r="I58" s="179"/>
    </row>
    <row r="59" spans="1:9" ht="15.75">
      <c r="A59" s="222" t="s">
        <v>98</v>
      </c>
      <c r="B59" s="223"/>
      <c r="C59" s="223"/>
      <c r="D59" s="222"/>
      <c r="E59" s="224"/>
      <c r="F59" s="225"/>
      <c r="G59" s="226" t="e">
        <f>+F58</f>
        <v>#DIV/0!</v>
      </c>
      <c r="H59" s="127"/>
      <c r="I59" s="238"/>
    </row>
    <row r="60" spans="1:9" ht="15">
      <c r="A60" s="209"/>
      <c r="B60" s="209"/>
      <c r="C60" s="209"/>
      <c r="D60" s="227"/>
      <c r="E60" s="227"/>
      <c r="F60" s="221"/>
      <c r="G60" s="221"/>
      <c r="H60" s="221"/>
      <c r="I60" s="179"/>
    </row>
    <row r="61" spans="1:9" ht="15.75">
      <c r="A61" s="228" t="s">
        <v>99</v>
      </c>
      <c r="B61" s="229"/>
      <c r="C61" s="229"/>
      <c r="D61" s="230"/>
      <c r="E61" s="230"/>
      <c r="F61" s="231"/>
      <c r="G61" s="232"/>
      <c r="H61" s="233" t="e">
        <f>G59</f>
        <v>#DIV/0!</v>
      </c>
      <c r="I61" s="179"/>
    </row>
    <row r="62" spans="1:9">
      <c r="A62" s="209"/>
      <c r="B62" s="209"/>
      <c r="C62" s="209"/>
      <c r="D62" s="209"/>
      <c r="E62" s="209"/>
      <c r="F62" s="210"/>
      <c r="G62" s="210"/>
      <c r="H62" s="210"/>
      <c r="I62" s="179"/>
    </row>
    <row r="63" spans="1:9" ht="15.75">
      <c r="A63" s="228" t="s">
        <v>100</v>
      </c>
      <c r="B63" s="229"/>
      <c r="C63" s="229"/>
      <c r="D63" s="229"/>
      <c r="E63" s="229"/>
      <c r="F63" s="234"/>
      <c r="G63" s="235"/>
      <c r="H63" s="236" t="e">
        <f>H54+H61</f>
        <v>#DIV/0!</v>
      </c>
      <c r="I63" s="179"/>
    </row>
    <row r="64" spans="1:9" ht="15">
      <c r="A64" s="150"/>
      <c r="B64" s="157"/>
      <c r="C64" s="157"/>
      <c r="D64" s="127"/>
      <c r="E64" s="127"/>
      <c r="F64" s="179"/>
      <c r="G64" s="179"/>
      <c r="H64" s="127"/>
      <c r="I64" s="179"/>
    </row>
    <row r="65" spans="1:9" ht="15.75">
      <c r="A65" s="239" t="s">
        <v>101</v>
      </c>
      <c r="B65" s="240"/>
      <c r="C65" s="240"/>
      <c r="D65" s="240"/>
      <c r="E65" s="240"/>
      <c r="F65" s="240"/>
      <c r="G65" s="240"/>
      <c r="H65" s="241" t="e">
        <f>H63/(G11*G22)</f>
        <v>#DIV/0!</v>
      </c>
      <c r="I65" s="179"/>
    </row>
    <row r="66" spans="1:9" ht="15">
      <c r="A66" s="127"/>
      <c r="B66" s="127"/>
      <c r="C66" s="127"/>
      <c r="D66" s="127"/>
      <c r="E66" s="127"/>
      <c r="F66" s="127"/>
      <c r="G66" s="127"/>
      <c r="H66" s="127"/>
      <c r="I66" s="127"/>
    </row>
    <row r="67" spans="1:9" ht="18">
      <c r="A67" s="242" t="s">
        <v>102</v>
      </c>
      <c r="B67" s="243"/>
      <c r="C67" s="243"/>
      <c r="D67" s="243"/>
      <c r="E67" s="243"/>
      <c r="F67" s="243"/>
      <c r="G67" s="244"/>
      <c r="H67" s="127"/>
      <c r="I67" s="127"/>
    </row>
    <row r="68" spans="1:9" ht="18">
      <c r="A68" s="245" t="s">
        <v>103</v>
      </c>
      <c r="B68" s="246"/>
      <c r="C68" s="246"/>
      <c r="D68" s="246"/>
      <c r="E68" s="247"/>
      <c r="F68" s="248" t="s">
        <v>104</v>
      </c>
      <c r="G68" s="249" t="s">
        <v>91</v>
      </c>
      <c r="H68" s="127"/>
      <c r="I68" s="127"/>
    </row>
    <row r="69" spans="1:9" ht="18">
      <c r="A69" s="250" t="str">
        <f>A24</f>
        <v>1- CUSTO VARIÁVEL</v>
      </c>
      <c r="B69" s="251"/>
      <c r="C69" s="251"/>
      <c r="D69" s="252"/>
      <c r="E69" s="253"/>
      <c r="F69" s="247" t="e">
        <f>SUM(F70:F71)</f>
        <v>#DIV/0!</v>
      </c>
      <c r="G69" s="254" t="e">
        <f t="shared" ref="G69:G75" si="0">F69/$F$77</f>
        <v>#DIV/0!</v>
      </c>
      <c r="H69" s="127"/>
      <c r="I69" s="127"/>
    </row>
    <row r="70" spans="1:9" ht="18">
      <c r="A70" s="255" t="str">
        <f>A25</f>
        <v>1.1 COMBUSTÍVEL</v>
      </c>
      <c r="B70" s="256"/>
      <c r="C70" s="256"/>
      <c r="D70" s="246"/>
      <c r="E70" s="257"/>
      <c r="F70" s="257" t="e">
        <f>B25</f>
        <v>#DIV/0!</v>
      </c>
      <c r="G70" s="258" t="e">
        <f t="shared" si="0"/>
        <v>#DIV/0!</v>
      </c>
      <c r="H70" s="127"/>
      <c r="I70" s="127"/>
    </row>
    <row r="71" spans="1:9" ht="18">
      <c r="A71" s="259" t="str">
        <f>A26</f>
        <v>1.2 MANUTENÇÃO</v>
      </c>
      <c r="B71" s="260"/>
      <c r="C71" s="260"/>
      <c r="D71" s="261"/>
      <c r="E71" s="262"/>
      <c r="F71" s="263">
        <f>B26</f>
        <v>0</v>
      </c>
      <c r="G71" s="258" t="e">
        <f t="shared" si="0"/>
        <v>#DIV/0!</v>
      </c>
      <c r="H71" s="127"/>
      <c r="I71" s="127"/>
    </row>
    <row r="72" spans="1:9" ht="18">
      <c r="A72" s="264" t="str">
        <f>A30</f>
        <v xml:space="preserve">2 - TOTAL CUSTO FIXO MENSAL </v>
      </c>
      <c r="B72" s="260"/>
      <c r="C72" s="260"/>
      <c r="D72" s="261"/>
      <c r="E72" s="262"/>
      <c r="F72" s="247">
        <f>SUM(F73)</f>
        <v>0</v>
      </c>
      <c r="G72" s="254" t="e">
        <f t="shared" si="0"/>
        <v>#DIV/0!</v>
      </c>
      <c r="H72" s="127"/>
      <c r="I72" s="127"/>
    </row>
    <row r="73" spans="1:9" ht="18">
      <c r="A73" s="259" t="str">
        <f>A42</f>
        <v>2.1 TOTAL CUSTO FIXO MENSAL</v>
      </c>
      <c r="B73" s="260"/>
      <c r="C73" s="260"/>
      <c r="D73" s="261"/>
      <c r="E73" s="262"/>
      <c r="F73" s="257">
        <f>B42</f>
        <v>0</v>
      </c>
      <c r="G73" s="258" t="e">
        <f t="shared" si="0"/>
        <v>#DIV/0!</v>
      </c>
      <c r="H73" s="127"/>
      <c r="I73" s="127"/>
    </row>
    <row r="74" spans="1:9" ht="18">
      <c r="A74" s="265" t="str">
        <f>A54</f>
        <v>3- CUSTO TOTAL MENSAL COM DESPESAS OPERACIONAIS</v>
      </c>
      <c r="B74" s="266"/>
      <c r="C74" s="266"/>
      <c r="D74" s="266"/>
      <c r="E74" s="267"/>
      <c r="F74" s="247" t="e">
        <f>F69+F72</f>
        <v>#DIV/0!</v>
      </c>
      <c r="G74" s="254" t="e">
        <f t="shared" si="0"/>
        <v>#DIV/0!</v>
      </c>
      <c r="H74" s="127"/>
      <c r="I74" s="127"/>
    </row>
    <row r="75" spans="1:9" ht="18">
      <c r="A75" s="268" t="str">
        <f>A56</f>
        <v xml:space="preserve">4- BENEFÍCIOS E DESPESAS INDIRETAS </v>
      </c>
      <c r="B75" s="269"/>
      <c r="C75" s="269"/>
      <c r="D75" s="266"/>
      <c r="E75" s="247"/>
      <c r="F75" s="247" t="e">
        <f>H61</f>
        <v>#DIV/0!</v>
      </c>
      <c r="G75" s="254" t="e">
        <f t="shared" si="0"/>
        <v>#DIV/0!</v>
      </c>
      <c r="H75" s="127"/>
      <c r="I75" s="127"/>
    </row>
    <row r="76" spans="1:9" ht="18">
      <c r="A76" s="270"/>
      <c r="B76" s="271"/>
      <c r="C76" s="271"/>
      <c r="D76" s="272"/>
      <c r="E76" s="273"/>
      <c r="F76" s="274"/>
      <c r="G76" s="275"/>
      <c r="H76" s="127"/>
      <c r="I76" s="127"/>
    </row>
    <row r="77" spans="1:9" ht="18">
      <c r="A77" s="276" t="str">
        <f>A63</f>
        <v xml:space="preserve">5- PREÇO MENSAL TOTAL COM O TRANSPORTE ESCOLAR </v>
      </c>
      <c r="B77" s="277"/>
      <c r="C77" s="277"/>
      <c r="D77" s="278"/>
      <c r="E77" s="278"/>
      <c r="F77" s="278" t="e">
        <f>F74+F75</f>
        <v>#DIV/0!</v>
      </c>
      <c r="G77" s="279" t="e">
        <f>G74+G75</f>
        <v>#DIV/0!</v>
      </c>
      <c r="H77" s="127"/>
      <c r="I77" s="127"/>
    </row>
    <row r="78" spans="1:9" ht="18">
      <c r="A78" s="280"/>
      <c r="B78" s="281"/>
      <c r="C78" s="281"/>
      <c r="D78" s="281"/>
      <c r="E78" s="281"/>
      <c r="F78" s="281"/>
      <c r="G78" s="282"/>
      <c r="H78" s="127"/>
      <c r="I78" s="127"/>
    </row>
    <row r="79" spans="1:9" ht="18">
      <c r="A79" s="283" t="s">
        <v>105</v>
      </c>
      <c r="B79" s="284"/>
      <c r="C79" s="284"/>
      <c r="D79" s="284"/>
      <c r="E79" s="284"/>
      <c r="F79" s="284"/>
      <c r="G79" s="285">
        <f>G11</f>
        <v>70</v>
      </c>
      <c r="H79" s="127"/>
      <c r="I79" s="127"/>
    </row>
    <row r="80" spans="1:9" ht="18">
      <c r="A80" s="283" t="s">
        <v>106</v>
      </c>
      <c r="B80" s="284"/>
      <c r="C80" s="284"/>
      <c r="D80" s="284"/>
      <c r="E80" s="284"/>
      <c r="F80" s="284"/>
      <c r="G80" s="286">
        <f>G22</f>
        <v>0</v>
      </c>
      <c r="H80" s="127"/>
      <c r="I80" s="127"/>
    </row>
    <row r="81" spans="1:9" ht="18">
      <c r="A81" s="283" t="s">
        <v>107</v>
      </c>
      <c r="B81" s="284"/>
      <c r="C81" s="284"/>
      <c r="D81" s="284"/>
      <c r="E81" s="284"/>
      <c r="F81" s="284"/>
      <c r="G81" s="285">
        <f>G79*G80</f>
        <v>0</v>
      </c>
      <c r="H81" s="127"/>
      <c r="I81" s="127"/>
    </row>
    <row r="82" spans="1:9" ht="18">
      <c r="A82" s="287" t="s">
        <v>108</v>
      </c>
      <c r="B82" s="288"/>
      <c r="C82" s="288"/>
      <c r="D82" s="288"/>
      <c r="E82" s="288"/>
      <c r="F82" s="288"/>
      <c r="G82" s="289" t="e">
        <f>F77/G81</f>
        <v>#DIV/0!</v>
      </c>
      <c r="H82" s="127"/>
      <c r="I82" s="127"/>
    </row>
    <row r="83" spans="1:9" ht="15">
      <c r="A83" s="127"/>
      <c r="B83" s="127"/>
      <c r="C83" s="127"/>
      <c r="D83" s="127"/>
      <c r="E83" s="127"/>
      <c r="F83" s="127"/>
      <c r="G83" s="127"/>
      <c r="H83" s="127"/>
      <c r="I83" s="127"/>
    </row>
    <row r="84" spans="1:9" ht="15.75">
      <c r="A84" s="290"/>
      <c r="B84" s="127"/>
      <c r="C84" s="127"/>
      <c r="D84" s="127"/>
      <c r="E84" s="127"/>
      <c r="F84" s="127"/>
      <c r="G84" s="127"/>
      <c r="H84" s="127"/>
      <c r="I84" s="127"/>
    </row>
    <row r="85" spans="1:9" ht="15.75">
      <c r="A85" s="290" t="s">
        <v>109</v>
      </c>
      <c r="B85" s="291">
        <f>G11</f>
        <v>70</v>
      </c>
      <c r="C85" s="291"/>
      <c r="D85" s="292" t="s">
        <v>110</v>
      </c>
      <c r="E85" s="127"/>
      <c r="F85" s="127"/>
      <c r="G85" s="127"/>
      <c r="H85" s="127"/>
      <c r="I85" s="127"/>
    </row>
    <row r="86" spans="1:9" ht="15.75">
      <c r="A86" s="290" t="s">
        <v>151</v>
      </c>
      <c r="B86" s="292"/>
      <c r="C86" s="292"/>
      <c r="D86" s="292"/>
      <c r="E86" s="127"/>
      <c r="F86" s="127"/>
      <c r="G86" s="127"/>
      <c r="H86" s="127"/>
      <c r="I86" s="127"/>
    </row>
    <row r="87" spans="1:9" ht="15.75">
      <c r="A87" s="290" t="s">
        <v>112</v>
      </c>
      <c r="B87" s="293"/>
      <c r="C87" s="293"/>
      <c r="D87" s="294" t="e">
        <f>H65</f>
        <v>#DIV/0!</v>
      </c>
      <c r="E87" s="295"/>
      <c r="F87" s="296"/>
      <c r="G87" s="296"/>
      <c r="H87" s="296"/>
      <c r="I87" s="127"/>
    </row>
    <row r="88" spans="1:9" ht="15.75">
      <c r="A88" s="290"/>
      <c r="B88" s="179"/>
      <c r="C88" s="179"/>
      <c r="D88" s="179"/>
      <c r="E88" s="179"/>
      <c r="F88" s="296"/>
      <c r="G88" s="296"/>
      <c r="H88" s="296"/>
      <c r="I88" s="127"/>
    </row>
    <row r="89" spans="1:9" ht="18">
      <c r="A89" s="297" t="s">
        <v>113</v>
      </c>
      <c r="B89" s="179"/>
      <c r="C89" s="179"/>
      <c r="D89" s="179"/>
      <c r="E89" s="179"/>
      <c r="F89" s="179"/>
      <c r="G89" s="179"/>
      <c r="H89" s="179"/>
      <c r="I89" s="127"/>
    </row>
    <row r="90" spans="1:9" ht="18">
      <c r="A90" s="298"/>
      <c r="B90" s="298"/>
      <c r="C90" s="298"/>
      <c r="D90" s="298"/>
      <c r="E90" s="298"/>
      <c r="F90" s="298"/>
      <c r="G90" s="298"/>
      <c r="H90" s="298"/>
      <c r="I90" s="179"/>
    </row>
    <row r="91" spans="1:9" ht="15">
      <c r="A91" s="330" t="s">
        <v>114</v>
      </c>
      <c r="B91" s="330"/>
      <c r="C91" s="330"/>
      <c r="D91" s="330"/>
      <c r="E91" s="330"/>
      <c r="F91" s="330"/>
      <c r="G91" s="330"/>
      <c r="H91" s="330"/>
      <c r="I91" s="179"/>
    </row>
    <row r="92" spans="1:9" ht="15">
      <c r="A92" s="330" t="s">
        <v>115</v>
      </c>
      <c r="B92" s="330"/>
      <c r="C92" s="330"/>
      <c r="D92" s="330"/>
      <c r="E92" s="330"/>
      <c r="F92" s="330"/>
      <c r="G92" s="330"/>
      <c r="H92" s="330"/>
      <c r="I92" s="179"/>
    </row>
    <row r="93" spans="1:9" ht="15">
      <c r="A93" s="330" t="s">
        <v>116</v>
      </c>
      <c r="B93" s="330"/>
      <c r="C93" s="330"/>
      <c r="D93" s="330"/>
      <c r="E93" s="330"/>
      <c r="F93" s="330"/>
      <c r="G93" s="330"/>
      <c r="H93" s="330"/>
      <c r="I93" s="179"/>
    </row>
    <row r="94" spans="1:9" ht="15">
      <c r="A94" s="299" t="s">
        <v>117</v>
      </c>
      <c r="B94" s="330" t="str">
        <f>B17</f>
        <v>Veículo no mínimo de 28 lugares</v>
      </c>
      <c r="C94" s="330"/>
      <c r="D94" s="330"/>
      <c r="E94" s="330"/>
      <c r="F94" s="330"/>
      <c r="G94" s="330"/>
      <c r="H94" s="330"/>
      <c r="I94" s="179"/>
    </row>
    <row r="95" spans="1:9" ht="15">
      <c r="A95" s="299" t="s">
        <v>118</v>
      </c>
      <c r="B95" s="330" t="str">
        <f>A18</f>
        <v>Veículo no máximo 20 anos de uso (fabricação acima de 2002)</v>
      </c>
      <c r="C95" s="330"/>
      <c r="D95" s="330"/>
      <c r="E95" s="330"/>
      <c r="F95" s="330"/>
      <c r="G95" s="330"/>
      <c r="H95" s="330"/>
      <c r="I95" s="179"/>
    </row>
    <row r="96" spans="1:9" ht="15">
      <c r="A96" s="300" t="s">
        <v>119</v>
      </c>
      <c r="B96" s="299"/>
      <c r="C96" s="299"/>
      <c r="D96" s="299"/>
      <c r="E96" s="299"/>
      <c r="F96" s="299"/>
      <c r="G96" s="299"/>
      <c r="H96" s="299"/>
      <c r="I96" s="179"/>
    </row>
    <row r="97" spans="1:9" ht="15">
      <c r="A97" s="330" t="s">
        <v>120</v>
      </c>
      <c r="B97" s="330"/>
      <c r="C97" s="330"/>
      <c r="D97" s="330"/>
      <c r="E97" s="330"/>
      <c r="F97" s="330"/>
      <c r="G97" s="330"/>
      <c r="H97" s="330"/>
      <c r="I97" s="179"/>
    </row>
    <row r="98" spans="1:9" ht="15">
      <c r="A98" s="330" t="s">
        <v>121</v>
      </c>
      <c r="B98" s="330"/>
      <c r="C98" s="330"/>
      <c r="D98" s="330"/>
      <c r="E98" s="330"/>
      <c r="F98" s="330"/>
      <c r="G98" s="330"/>
      <c r="H98" s="330"/>
      <c r="I98" s="179"/>
    </row>
    <row r="99" spans="1:9" ht="29.25" customHeight="1">
      <c r="A99" s="331" t="s">
        <v>122</v>
      </c>
      <c r="B99" s="331"/>
      <c r="C99" s="331"/>
      <c r="D99" s="331"/>
      <c r="E99" s="331"/>
      <c r="F99" s="331"/>
      <c r="G99" s="331"/>
      <c r="H99" s="331"/>
      <c r="I99" s="179"/>
    </row>
    <row r="100" spans="1:9" ht="15">
      <c r="A100" s="330" t="s">
        <v>123</v>
      </c>
      <c r="B100" s="330"/>
      <c r="C100" s="330"/>
      <c r="D100" s="330"/>
      <c r="E100" s="330"/>
      <c r="F100" s="330"/>
      <c r="G100" s="330"/>
      <c r="H100" s="330"/>
      <c r="I100" s="179"/>
    </row>
    <row r="101" spans="1:9" ht="15">
      <c r="A101" s="330" t="s">
        <v>124</v>
      </c>
      <c r="B101" s="330"/>
      <c r="C101" s="330"/>
      <c r="D101" s="330"/>
      <c r="E101" s="330"/>
      <c r="F101" s="330"/>
      <c r="G101" s="330"/>
      <c r="H101" s="330"/>
      <c r="I101" s="179"/>
    </row>
    <row r="102" spans="1:9" ht="15">
      <c r="A102" s="330" t="s">
        <v>125</v>
      </c>
      <c r="B102" s="330"/>
      <c r="C102" s="330"/>
      <c r="D102" s="330"/>
      <c r="E102" s="330"/>
      <c r="F102" s="330"/>
      <c r="G102" s="330"/>
      <c r="H102" s="330"/>
      <c r="I102" s="179"/>
    </row>
    <row r="103" spans="1:9" ht="15">
      <c r="A103" s="330" t="s">
        <v>126</v>
      </c>
      <c r="B103" s="330"/>
      <c r="C103" s="330"/>
      <c r="D103" s="330"/>
      <c r="E103" s="330"/>
      <c r="F103" s="330"/>
      <c r="G103" s="330"/>
      <c r="H103" s="330"/>
      <c r="I103" s="179"/>
    </row>
    <row r="104" spans="1:9" ht="15">
      <c r="A104" s="330" t="s">
        <v>127</v>
      </c>
      <c r="B104" s="330"/>
      <c r="C104" s="330"/>
      <c r="D104" s="330"/>
      <c r="E104" s="330"/>
      <c r="F104" s="330"/>
      <c r="G104" s="330"/>
      <c r="H104" s="330"/>
      <c r="I104" s="179"/>
    </row>
    <row r="105" spans="1:9" ht="15">
      <c r="A105" s="330" t="s">
        <v>128</v>
      </c>
      <c r="B105" s="330"/>
      <c r="C105" s="330"/>
      <c r="D105" s="330"/>
      <c r="E105" s="330"/>
      <c r="F105" s="330"/>
      <c r="G105" s="330"/>
      <c r="H105" s="330"/>
      <c r="I105" s="179"/>
    </row>
    <row r="106" spans="1:9" ht="30" customHeight="1">
      <c r="A106" s="331" t="s">
        <v>129</v>
      </c>
      <c r="B106" s="331"/>
      <c r="C106" s="331"/>
      <c r="D106" s="331"/>
      <c r="E106" s="331"/>
      <c r="F106" s="331"/>
      <c r="G106" s="331"/>
      <c r="H106" s="331"/>
      <c r="I106" s="179"/>
    </row>
    <row r="107" spans="1:9" ht="30" customHeight="1">
      <c r="A107" s="331" t="s">
        <v>130</v>
      </c>
      <c r="B107" s="331"/>
      <c r="C107" s="331"/>
      <c r="D107" s="331"/>
      <c r="E107" s="331"/>
      <c r="F107" s="331"/>
      <c r="G107" s="331"/>
      <c r="H107" s="331"/>
      <c r="I107" s="179"/>
    </row>
    <row r="108" spans="1:9" ht="45" customHeight="1">
      <c r="A108" s="331" t="s">
        <v>131</v>
      </c>
      <c r="B108" s="331"/>
      <c r="C108" s="331"/>
      <c r="D108" s="331"/>
      <c r="E108" s="331"/>
      <c r="F108" s="331"/>
      <c r="G108" s="331"/>
      <c r="H108" s="331"/>
      <c r="I108" s="179"/>
    </row>
    <row r="109" spans="1:9" ht="15">
      <c r="A109" s="330" t="s">
        <v>132</v>
      </c>
      <c r="B109" s="330"/>
      <c r="C109" s="330"/>
      <c r="D109" s="330"/>
      <c r="E109" s="330"/>
      <c r="F109" s="330"/>
      <c r="G109" s="330"/>
      <c r="H109" s="330"/>
      <c r="I109" s="179"/>
    </row>
    <row r="110" spans="1:9" ht="15">
      <c r="A110" s="330" t="s">
        <v>133</v>
      </c>
      <c r="B110" s="330"/>
      <c r="C110" s="330"/>
      <c r="D110" s="330"/>
      <c r="E110" s="330"/>
      <c r="F110" s="330"/>
      <c r="G110" s="330"/>
      <c r="H110" s="330"/>
      <c r="I110" s="179"/>
    </row>
    <row r="111" spans="1:9" ht="15">
      <c r="A111" s="330" t="s">
        <v>134</v>
      </c>
      <c r="B111" s="330"/>
      <c r="C111" s="330"/>
      <c r="D111" s="330"/>
      <c r="E111" s="330"/>
      <c r="F111" s="330"/>
      <c r="G111" s="330"/>
      <c r="H111" s="330"/>
      <c r="I111" s="179"/>
    </row>
    <row r="112" spans="1:9" ht="15">
      <c r="A112" s="330" t="s">
        <v>135</v>
      </c>
      <c r="B112" s="330"/>
      <c r="C112" s="330"/>
      <c r="D112" s="330"/>
      <c r="E112" s="330"/>
      <c r="F112" s="330"/>
      <c r="G112" s="330"/>
      <c r="H112" s="330"/>
      <c r="I112" s="179"/>
    </row>
    <row r="113" spans="1:9" ht="30" customHeight="1">
      <c r="A113" s="331" t="s">
        <v>136</v>
      </c>
      <c r="B113" s="331"/>
      <c r="C113" s="331"/>
      <c r="D113" s="331"/>
      <c r="E113" s="331"/>
      <c r="F113" s="331"/>
      <c r="G113" s="331"/>
      <c r="H113" s="331"/>
      <c r="I113" s="179"/>
    </row>
    <row r="114" spans="1:9" ht="30" customHeight="1">
      <c r="A114" s="331" t="s">
        <v>137</v>
      </c>
      <c r="B114" s="331"/>
      <c r="C114" s="331"/>
      <c r="D114" s="331"/>
      <c r="E114" s="331"/>
      <c r="F114" s="331"/>
      <c r="G114" s="331"/>
      <c r="H114" s="331"/>
      <c r="I114" s="179"/>
    </row>
    <row r="115" spans="1:9" ht="15">
      <c r="A115" s="330" t="s">
        <v>138</v>
      </c>
      <c r="B115" s="330"/>
      <c r="C115" s="330"/>
      <c r="D115" s="330"/>
      <c r="E115" s="330"/>
      <c r="F115" s="330"/>
      <c r="G115" s="330"/>
      <c r="H115" s="330"/>
      <c r="I115" s="179"/>
    </row>
    <row r="116" spans="1:9" ht="15">
      <c r="A116" s="127"/>
      <c r="B116" s="127"/>
      <c r="C116" s="127"/>
      <c r="D116" s="127"/>
      <c r="E116" s="127"/>
      <c r="F116" s="127"/>
      <c r="G116" s="127"/>
      <c r="H116" s="127"/>
      <c r="I116" s="179"/>
    </row>
    <row r="117" spans="1:9" ht="16.5">
      <c r="A117" s="301"/>
      <c r="B117" s="179"/>
      <c r="C117" s="179"/>
      <c r="I117" s="179"/>
    </row>
    <row r="118" spans="1:9" ht="18">
      <c r="A118" s="298" t="str">
        <f>Resumo!A20</f>
        <v>Candiota, 27 de Junho de 2022</v>
      </c>
      <c r="B118" s="179"/>
      <c r="C118" s="179"/>
      <c r="I118" s="179"/>
    </row>
    <row r="119" spans="1:9" ht="18">
      <c r="A119" s="298"/>
      <c r="B119" s="179"/>
      <c r="C119" s="179"/>
      <c r="I119" s="179"/>
    </row>
    <row r="120" spans="1:9" ht="18">
      <c r="A120" s="298"/>
      <c r="B120" s="179"/>
      <c r="C120" s="179"/>
      <c r="I120" s="179"/>
    </row>
    <row r="121" spans="1:9" ht="18">
      <c r="A121" s="298"/>
      <c r="B121" s="179"/>
      <c r="C121" s="179"/>
      <c r="I121" s="179"/>
    </row>
    <row r="122" spans="1:9">
      <c r="A122" s="179"/>
      <c r="B122" s="179"/>
      <c r="C122" s="179"/>
      <c r="D122" s="179"/>
      <c r="E122" s="179"/>
      <c r="F122" s="179"/>
      <c r="G122" s="179"/>
      <c r="H122" s="179"/>
      <c r="I122" s="179"/>
    </row>
    <row r="123" spans="1:9" ht="15">
      <c r="A123" s="179"/>
      <c r="B123" s="179"/>
      <c r="C123" s="179"/>
      <c r="D123" s="332" t="s">
        <v>27</v>
      </c>
      <c r="E123" s="332"/>
      <c r="F123" s="332"/>
      <c r="G123" s="179"/>
      <c r="H123" s="179"/>
      <c r="I123" s="179"/>
    </row>
    <row r="124" spans="1:9" ht="15">
      <c r="A124" s="179"/>
      <c r="B124" s="179"/>
      <c r="C124" s="179"/>
      <c r="D124" s="319" t="s">
        <v>139</v>
      </c>
      <c r="E124" s="319"/>
      <c r="F124" s="319"/>
      <c r="G124" s="179"/>
      <c r="H124" s="179"/>
      <c r="I124" s="179"/>
    </row>
    <row r="125" spans="1:9">
      <c r="D125" s="179"/>
      <c r="E125" s="179"/>
      <c r="F125" s="179"/>
      <c r="G125" s="179"/>
      <c r="H125" s="179"/>
    </row>
    <row r="126" spans="1:9">
      <c r="D126" s="179"/>
      <c r="E126" s="179"/>
      <c r="F126" s="179"/>
      <c r="G126" s="179"/>
      <c r="H126" s="179"/>
    </row>
    <row r="127" spans="1:9">
      <c r="D127" s="179"/>
      <c r="E127" s="179"/>
      <c r="F127" s="179"/>
      <c r="G127" s="179"/>
      <c r="H127" s="179"/>
    </row>
    <row r="128" spans="1:9">
      <c r="D128" s="179"/>
      <c r="E128" s="179"/>
      <c r="F128" s="179"/>
      <c r="G128" s="179"/>
      <c r="H128" s="179"/>
    </row>
    <row r="129" spans="4:8">
      <c r="D129" s="179"/>
      <c r="E129" s="179"/>
      <c r="F129" s="179"/>
      <c r="G129" s="179"/>
      <c r="H129" s="179"/>
    </row>
  </sheetData>
  <mergeCells count="41">
    <mergeCell ref="D124:F124"/>
    <mergeCell ref="A112:H112"/>
    <mergeCell ref="A113:H113"/>
    <mergeCell ref="A114:H114"/>
    <mergeCell ref="A115:H115"/>
    <mergeCell ref="D123:F123"/>
    <mergeCell ref="A107:H107"/>
    <mergeCell ref="A108:H108"/>
    <mergeCell ref="A109:H109"/>
    <mergeCell ref="A110:H110"/>
    <mergeCell ref="A111:H111"/>
    <mergeCell ref="A102:H102"/>
    <mergeCell ref="A103:H103"/>
    <mergeCell ref="A104:H104"/>
    <mergeCell ref="A105:H105"/>
    <mergeCell ref="A106:H106"/>
    <mergeCell ref="A97:H97"/>
    <mergeCell ref="A98:H98"/>
    <mergeCell ref="A99:H99"/>
    <mergeCell ref="A100:H100"/>
    <mergeCell ref="A101:H101"/>
    <mergeCell ref="A91:H91"/>
    <mergeCell ref="A92:H92"/>
    <mergeCell ref="A93:H93"/>
    <mergeCell ref="B94:H94"/>
    <mergeCell ref="B95:H95"/>
    <mergeCell ref="A19:F19"/>
    <mergeCell ref="A20:F20"/>
    <mergeCell ref="A21:F21"/>
    <mergeCell ref="A22:F22"/>
    <mergeCell ref="D30:H30"/>
    <mergeCell ref="A14:F14"/>
    <mergeCell ref="A15:F15"/>
    <mergeCell ref="A16:F16"/>
    <mergeCell ref="B17:G17"/>
    <mergeCell ref="A18:F18"/>
    <mergeCell ref="A1:H1"/>
    <mergeCell ref="A2:H2"/>
    <mergeCell ref="A3:H3"/>
    <mergeCell ref="A4:H4"/>
    <mergeCell ref="A11:F11"/>
  </mergeCells>
  <pageMargins left="0.511811023622047" right="0.511811023622047" top="0.78740157480314998" bottom="0.78740157480314998" header="0.31496062992126" footer="0.31496062992126"/>
  <pageSetup paperSize="9" scale="57" fitToHeight="2" orientation="portrait" verticalDpi="30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29"/>
  <sheetViews>
    <sheetView topLeftCell="A103" zoomScale="70" zoomScaleNormal="70" workbookViewId="0">
      <selection activeCell="F49" sqref="F49"/>
    </sheetView>
  </sheetViews>
  <sheetFormatPr defaultColWidth="9" defaultRowHeight="12.75"/>
  <cols>
    <col min="1" max="1" width="39.28515625" customWidth="1"/>
    <col min="2" max="2" width="12.85546875" customWidth="1"/>
    <col min="4" max="4" width="31.140625" customWidth="1"/>
    <col min="5" max="5" width="17.7109375" customWidth="1"/>
    <col min="6" max="6" width="19" customWidth="1"/>
    <col min="7" max="7" width="16.140625" customWidth="1"/>
    <col min="8" max="8" width="17.7109375" customWidth="1"/>
    <col min="9" max="9" width="12.140625" customWidth="1"/>
  </cols>
  <sheetData>
    <row r="1" spans="1:10" ht="15.75">
      <c r="A1" s="317" t="str">
        <f>Resumo!A1</f>
        <v>PREGÃO PRESENCIAL 002/2022</v>
      </c>
      <c r="B1" s="317"/>
      <c r="C1" s="317"/>
      <c r="D1" s="317"/>
      <c r="E1" s="317"/>
      <c r="F1" s="317"/>
      <c r="G1" s="317"/>
      <c r="H1" s="317"/>
      <c r="I1" s="147"/>
    </row>
    <row r="2" spans="1:10" ht="15.75">
      <c r="A2" s="317" t="s">
        <v>152</v>
      </c>
      <c r="B2" s="317"/>
      <c r="C2" s="317"/>
      <c r="D2" s="317"/>
      <c r="E2" s="317"/>
      <c r="F2" s="317"/>
      <c r="G2" s="317"/>
      <c r="H2" s="317"/>
      <c r="I2" s="147"/>
    </row>
    <row r="3" spans="1:10" ht="15.75">
      <c r="A3" s="317" t="s">
        <v>141</v>
      </c>
      <c r="B3" s="317"/>
      <c r="C3" s="317"/>
      <c r="D3" s="317"/>
      <c r="E3" s="317"/>
      <c r="F3" s="317"/>
      <c r="G3" s="317"/>
      <c r="H3" s="317"/>
      <c r="I3" s="147"/>
    </row>
    <row r="4" spans="1:10" ht="15.75">
      <c r="A4" s="318" t="s">
        <v>3</v>
      </c>
      <c r="B4" s="318"/>
      <c r="C4" s="318"/>
      <c r="D4" s="318"/>
      <c r="E4" s="318"/>
      <c r="F4" s="318"/>
      <c r="G4" s="318"/>
      <c r="H4" s="318"/>
      <c r="I4" s="237"/>
    </row>
    <row r="5" spans="1:10" ht="15.75">
      <c r="A5" s="122"/>
      <c r="B5" s="122"/>
      <c r="C5" s="122"/>
      <c r="D5" s="122"/>
      <c r="E5" s="122"/>
      <c r="F5" s="122"/>
      <c r="G5" s="122"/>
      <c r="H5" s="123"/>
      <c r="I5" s="123"/>
    </row>
    <row r="6" spans="1:10" ht="15.75">
      <c r="A6" s="124" t="s">
        <v>31</v>
      </c>
      <c r="B6" s="123"/>
      <c r="C6" s="123"/>
      <c r="D6" s="123"/>
      <c r="E6" s="123"/>
      <c r="F6" s="123"/>
      <c r="G6" s="123"/>
      <c r="H6" s="123"/>
      <c r="I6" s="123"/>
    </row>
    <row r="7" spans="1:10" ht="15.75">
      <c r="A7" s="125"/>
      <c r="B7" s="126"/>
      <c r="C7" s="126"/>
      <c r="D7" s="126"/>
      <c r="E7" s="126"/>
      <c r="F7" s="126"/>
      <c r="G7" s="126" t="s">
        <v>32</v>
      </c>
      <c r="H7" s="127"/>
      <c r="I7" s="127"/>
    </row>
    <row r="8" spans="1:10" ht="15.75">
      <c r="A8" s="125" t="s">
        <v>33</v>
      </c>
      <c r="B8" s="128">
        <v>18</v>
      </c>
      <c r="C8" s="128"/>
      <c r="D8" s="128"/>
      <c r="E8" s="128"/>
      <c r="F8" s="128"/>
      <c r="G8" s="129">
        <f>SUM(B8:F8)</f>
        <v>18</v>
      </c>
      <c r="H8" s="127"/>
      <c r="I8" s="127"/>
    </row>
    <row r="9" spans="1:10" ht="15.75">
      <c r="A9" s="125" t="s">
        <v>34</v>
      </c>
      <c r="B9" s="130"/>
      <c r="C9" s="130"/>
      <c r="D9" s="130"/>
      <c r="E9" s="130"/>
      <c r="F9" s="130"/>
      <c r="G9" s="131">
        <v>0</v>
      </c>
      <c r="H9" s="127"/>
      <c r="I9" s="127"/>
    </row>
    <row r="10" spans="1:10" ht="15.75">
      <c r="A10" s="125" t="s">
        <v>35</v>
      </c>
      <c r="B10" s="132">
        <v>165</v>
      </c>
      <c r="C10" s="132"/>
      <c r="D10" s="132"/>
      <c r="E10" s="132"/>
      <c r="F10" s="132"/>
      <c r="G10" s="133">
        <v>165</v>
      </c>
      <c r="H10" s="127"/>
      <c r="I10" s="127"/>
    </row>
    <row r="11" spans="1:10" ht="15.75">
      <c r="A11" s="320" t="s">
        <v>36</v>
      </c>
      <c r="B11" s="321"/>
      <c r="C11" s="321"/>
      <c r="D11" s="321"/>
      <c r="E11" s="321"/>
      <c r="F11" s="322"/>
      <c r="G11" s="135">
        <f>G10+G9</f>
        <v>165</v>
      </c>
      <c r="H11" s="127"/>
      <c r="I11" s="127"/>
    </row>
    <row r="12" spans="1:10" ht="15.75">
      <c r="A12" s="134" t="s">
        <v>37</v>
      </c>
      <c r="B12" s="136">
        <v>4.5</v>
      </c>
      <c r="C12" s="136"/>
      <c r="D12" s="136"/>
      <c r="E12" s="137"/>
      <c r="F12" s="137"/>
      <c r="G12" s="138" t="s">
        <v>38</v>
      </c>
      <c r="H12" s="127"/>
      <c r="I12" s="127"/>
      <c r="J12" s="127"/>
    </row>
    <row r="13" spans="1:10" ht="15.75">
      <c r="A13" s="134" t="s">
        <v>39</v>
      </c>
      <c r="B13" s="136">
        <v>4.5</v>
      </c>
      <c r="C13" s="136"/>
      <c r="D13" s="136"/>
      <c r="E13" s="139"/>
      <c r="F13" s="139"/>
      <c r="G13" s="133">
        <f>SUM(B13:F13)</f>
        <v>4.5</v>
      </c>
      <c r="H13" s="140"/>
      <c r="I13" s="127"/>
      <c r="J13" s="127"/>
    </row>
    <row r="14" spans="1:10" ht="15.75">
      <c r="A14" s="320" t="s">
        <v>40</v>
      </c>
      <c r="B14" s="321"/>
      <c r="C14" s="321"/>
      <c r="D14" s="321"/>
      <c r="E14" s="321"/>
      <c r="F14" s="322"/>
      <c r="G14" s="133">
        <v>7.5</v>
      </c>
      <c r="H14" s="141"/>
      <c r="I14" s="141"/>
      <c r="J14" s="141"/>
    </row>
    <row r="15" spans="1:10" ht="15.75">
      <c r="A15" s="320" t="s">
        <v>41</v>
      </c>
      <c r="B15" s="321"/>
      <c r="C15" s="321"/>
      <c r="D15" s="321"/>
      <c r="E15" s="321"/>
      <c r="F15" s="322"/>
      <c r="G15" s="135">
        <f>(G14+G13)</f>
        <v>12</v>
      </c>
      <c r="H15" s="141"/>
      <c r="I15" s="141"/>
      <c r="J15" s="141"/>
    </row>
    <row r="16" spans="1:10" ht="15.75">
      <c r="A16" s="320" t="s">
        <v>42</v>
      </c>
      <c r="B16" s="321"/>
      <c r="C16" s="321"/>
      <c r="D16" s="321"/>
      <c r="E16" s="321"/>
      <c r="F16" s="322"/>
      <c r="G16" s="142">
        <f>B36/12/(G8/2)</f>
        <v>0</v>
      </c>
      <c r="H16" s="127"/>
      <c r="I16" s="127"/>
    </row>
    <row r="17" spans="1:9" ht="15.75">
      <c r="A17" s="138" t="s">
        <v>43</v>
      </c>
      <c r="B17" s="323" t="s">
        <v>148</v>
      </c>
      <c r="C17" s="324"/>
      <c r="D17" s="324"/>
      <c r="E17" s="324"/>
      <c r="F17" s="324"/>
      <c r="G17" s="325"/>
      <c r="H17" s="127"/>
      <c r="I17" s="127"/>
    </row>
    <row r="18" spans="1:9" ht="15.75">
      <c r="A18" s="326" t="s">
        <v>45</v>
      </c>
      <c r="B18" s="327"/>
      <c r="C18" s="327"/>
      <c r="D18" s="327"/>
      <c r="E18" s="327"/>
      <c r="F18" s="328"/>
      <c r="G18" s="143"/>
      <c r="H18" s="127"/>
      <c r="I18" s="127"/>
    </row>
    <row r="19" spans="1:9" ht="15.75">
      <c r="A19" s="320" t="s">
        <v>46</v>
      </c>
      <c r="B19" s="321"/>
      <c r="C19" s="321"/>
      <c r="D19" s="321"/>
      <c r="E19" s="321"/>
      <c r="F19" s="322"/>
      <c r="G19" s="133"/>
      <c r="H19" s="127"/>
      <c r="I19" s="127"/>
    </row>
    <row r="20" spans="1:9" ht="15.75">
      <c r="A20" s="320" t="s">
        <v>47</v>
      </c>
      <c r="B20" s="321"/>
      <c r="C20" s="321"/>
      <c r="D20" s="321"/>
      <c r="E20" s="321"/>
      <c r="F20" s="322"/>
      <c r="G20" s="133"/>
      <c r="H20" s="127"/>
      <c r="I20" s="127"/>
    </row>
    <row r="21" spans="1:9" ht="15.75">
      <c r="A21" s="320" t="s">
        <v>48</v>
      </c>
      <c r="B21" s="321"/>
      <c r="C21" s="321"/>
      <c r="D21" s="321"/>
      <c r="E21" s="321"/>
      <c r="F21" s="322"/>
      <c r="G21" s="133"/>
      <c r="H21" s="127"/>
      <c r="I21" s="127"/>
    </row>
    <row r="22" spans="1:9" ht="15.75">
      <c r="A22" s="320" t="s">
        <v>49</v>
      </c>
      <c r="B22" s="321"/>
      <c r="C22" s="321"/>
      <c r="D22" s="321"/>
      <c r="E22" s="321"/>
      <c r="F22" s="322"/>
      <c r="G22" s="144"/>
      <c r="H22" s="127"/>
      <c r="I22" s="127"/>
    </row>
    <row r="23" spans="1:9" ht="15">
      <c r="A23" s="127"/>
      <c r="B23" s="127"/>
      <c r="C23" s="127"/>
      <c r="D23" s="127"/>
      <c r="E23" s="127"/>
      <c r="F23" s="127"/>
      <c r="G23" s="127"/>
      <c r="H23" s="127"/>
      <c r="I23" s="127"/>
    </row>
    <row r="24" spans="1:9" ht="15.75">
      <c r="A24" s="145" t="s">
        <v>50</v>
      </c>
      <c r="B24" s="146" t="s">
        <v>51</v>
      </c>
      <c r="C24" s="123"/>
      <c r="D24" s="147"/>
      <c r="E24" s="147"/>
      <c r="F24" s="147"/>
      <c r="G24" s="147"/>
      <c r="H24" s="147"/>
      <c r="I24" s="127"/>
    </row>
    <row r="25" spans="1:9" ht="15.75">
      <c r="A25" s="138" t="s">
        <v>52</v>
      </c>
      <c r="B25" s="148" t="e">
        <f>(G22*G11*G19)/G20</f>
        <v>#DIV/0!</v>
      </c>
      <c r="C25" s="149"/>
      <c r="D25" s="150"/>
      <c r="E25" s="151"/>
      <c r="F25" s="151"/>
      <c r="G25" s="151"/>
      <c r="H25" s="152"/>
      <c r="I25" s="127"/>
    </row>
    <row r="26" spans="1:9" ht="15.75">
      <c r="A26" s="138" t="s">
        <v>53</v>
      </c>
      <c r="B26" s="148"/>
      <c r="C26" s="149"/>
      <c r="D26" s="150"/>
      <c r="E26" s="151"/>
      <c r="F26" s="151"/>
      <c r="G26" s="151"/>
      <c r="H26" s="152"/>
      <c r="I26" s="127"/>
    </row>
    <row r="27" spans="1:9" ht="15">
      <c r="A27" s="153"/>
      <c r="B27" s="153"/>
      <c r="C27" s="150"/>
      <c r="D27" s="150"/>
      <c r="E27" s="151"/>
      <c r="F27" s="151"/>
      <c r="G27" s="151"/>
      <c r="H27" s="152"/>
      <c r="I27" s="127"/>
    </row>
    <row r="28" spans="1:9" ht="15.75">
      <c r="A28" s="126" t="s">
        <v>54</v>
      </c>
      <c r="B28" s="154" t="e">
        <f>SUM(B25:B27)</f>
        <v>#DIV/0!</v>
      </c>
      <c r="C28" s="155"/>
      <c r="D28" s="150"/>
      <c r="E28" s="127"/>
      <c r="F28" s="127"/>
      <c r="G28" s="127"/>
      <c r="H28" s="127"/>
      <c r="I28" s="127"/>
    </row>
    <row r="29" spans="1:9" ht="15.75">
      <c r="A29" s="156"/>
      <c r="B29" s="157"/>
      <c r="C29" s="157"/>
      <c r="D29" s="127"/>
      <c r="E29" s="127"/>
      <c r="F29" s="127"/>
      <c r="G29" s="127"/>
      <c r="H29" s="127"/>
      <c r="I29" s="127"/>
    </row>
    <row r="30" spans="1:9" ht="15.75">
      <c r="A30" s="158" t="s">
        <v>55</v>
      </c>
      <c r="B30" s="159"/>
      <c r="C30" s="159"/>
      <c r="D30" s="329" t="s">
        <v>56</v>
      </c>
      <c r="E30" s="329"/>
      <c r="F30" s="329"/>
      <c r="G30" s="329"/>
      <c r="H30" s="329"/>
      <c r="I30" s="147"/>
    </row>
    <row r="31" spans="1:9" ht="15.75">
      <c r="A31" s="160" t="s">
        <v>57</v>
      </c>
      <c r="B31" s="161">
        <f>G18*12.75%</f>
        <v>0</v>
      </c>
      <c r="C31" s="162"/>
      <c r="D31" s="163" t="s">
        <v>58</v>
      </c>
      <c r="E31" s="163" t="s">
        <v>59</v>
      </c>
      <c r="F31" s="163" t="s">
        <v>60</v>
      </c>
      <c r="G31" s="163" t="s">
        <v>61</v>
      </c>
      <c r="H31" s="163" t="s">
        <v>32</v>
      </c>
      <c r="I31" s="179"/>
    </row>
    <row r="32" spans="1:9" ht="15.75">
      <c r="A32" s="153" t="s">
        <v>62</v>
      </c>
      <c r="B32" s="164"/>
      <c r="C32" s="162"/>
      <c r="D32" s="131"/>
      <c r="E32" s="165">
        <f>'Encargos Sociais'!C34</f>
        <v>0.33700000000000002</v>
      </c>
      <c r="F32" s="166">
        <f>(D32*E32)+D32</f>
        <v>0</v>
      </c>
      <c r="G32" s="167">
        <v>11.2</v>
      </c>
      <c r="H32" s="135">
        <f>F32*G32</f>
        <v>0</v>
      </c>
      <c r="I32" s="179"/>
    </row>
    <row r="33" spans="1:9" ht="15.75">
      <c r="A33" s="153" t="s">
        <v>63</v>
      </c>
      <c r="B33" s="164"/>
      <c r="C33" s="162"/>
      <c r="D33" s="126" t="s">
        <v>64</v>
      </c>
      <c r="E33" s="126" t="s">
        <v>65</v>
      </c>
      <c r="F33" s="126" t="s">
        <v>60</v>
      </c>
      <c r="G33" s="126" t="s">
        <v>61</v>
      </c>
      <c r="H33" s="126" t="s">
        <v>32</v>
      </c>
      <c r="I33" s="179"/>
    </row>
    <row r="34" spans="1:9" ht="15.75">
      <c r="A34" s="153" t="s">
        <v>66</v>
      </c>
      <c r="B34" s="164"/>
      <c r="C34" s="162"/>
      <c r="D34" s="168"/>
      <c r="E34" s="169">
        <f>G22</f>
        <v>0</v>
      </c>
      <c r="F34" s="170">
        <f>D34*E34</f>
        <v>0</v>
      </c>
      <c r="G34" s="171">
        <v>10</v>
      </c>
      <c r="H34" s="135">
        <f>F34*G34</f>
        <v>0</v>
      </c>
      <c r="I34" s="179"/>
    </row>
    <row r="35" spans="1:9" ht="15.75">
      <c r="A35" s="153" t="s">
        <v>67</v>
      </c>
      <c r="B35" s="164">
        <f>H50</f>
        <v>0</v>
      </c>
      <c r="C35" s="162"/>
      <c r="D35" s="172" t="s">
        <v>68</v>
      </c>
      <c r="E35" s="169"/>
      <c r="F35" s="173"/>
      <c r="G35" s="171"/>
      <c r="H35" s="135">
        <f>H32+H34</f>
        <v>0</v>
      </c>
      <c r="I35" s="179"/>
    </row>
    <row r="36" spans="1:9" ht="15.75">
      <c r="A36" s="153" t="s">
        <v>69</v>
      </c>
      <c r="B36" s="164"/>
      <c r="C36" s="162"/>
      <c r="D36" s="163" t="s">
        <v>70</v>
      </c>
      <c r="E36" s="163" t="s">
        <v>59</v>
      </c>
      <c r="F36" s="163" t="s">
        <v>60</v>
      </c>
      <c r="G36" s="163" t="s">
        <v>61</v>
      </c>
      <c r="H36" s="163" t="s">
        <v>32</v>
      </c>
      <c r="I36" s="179"/>
    </row>
    <row r="37" spans="1:9" ht="15.75">
      <c r="A37" s="153" t="s">
        <v>71</v>
      </c>
      <c r="B37" s="174"/>
      <c r="C37" s="162"/>
      <c r="D37" s="131"/>
      <c r="E37" s="165">
        <f>'Encargos Sociais'!C34</f>
        <v>0.33700000000000002</v>
      </c>
      <c r="F37" s="166">
        <f>(D37*E37)+D37</f>
        <v>0</v>
      </c>
      <c r="G37" s="167">
        <v>11.2</v>
      </c>
      <c r="H37" s="135">
        <f>F37*G37</f>
        <v>0</v>
      </c>
      <c r="I37" s="179"/>
    </row>
    <row r="38" spans="1:9" ht="15.75">
      <c r="A38" s="153" t="s">
        <v>72</v>
      </c>
      <c r="B38" s="168">
        <f>H35*B37</f>
        <v>0</v>
      </c>
      <c r="C38" s="157"/>
      <c r="D38" s="126" t="s">
        <v>64</v>
      </c>
      <c r="E38" s="126" t="s">
        <v>65</v>
      </c>
      <c r="F38" s="126" t="s">
        <v>60</v>
      </c>
      <c r="G38" s="126" t="s">
        <v>61</v>
      </c>
      <c r="H38" s="126" t="s">
        <v>32</v>
      </c>
      <c r="I38" s="179"/>
    </row>
    <row r="39" spans="1:9" ht="15.75">
      <c r="A39" s="153" t="s">
        <v>73</v>
      </c>
      <c r="B39" s="175"/>
      <c r="C39" s="157"/>
      <c r="D39" s="168"/>
      <c r="E39" s="169">
        <v>20</v>
      </c>
      <c r="F39" s="170">
        <f>D39*E39</f>
        <v>0</v>
      </c>
      <c r="G39" s="171">
        <v>10</v>
      </c>
      <c r="H39" s="135">
        <f>F39*G39</f>
        <v>0</v>
      </c>
      <c r="I39" s="179"/>
    </row>
    <row r="40" spans="1:9" ht="15.75">
      <c r="A40" s="153" t="s">
        <v>74</v>
      </c>
      <c r="B40" s="168">
        <f>H40*B39</f>
        <v>0</v>
      </c>
      <c r="C40" s="157"/>
      <c r="D40" s="172" t="s">
        <v>75</v>
      </c>
      <c r="E40" s="169"/>
      <c r="F40" s="173"/>
      <c r="G40" s="171"/>
      <c r="H40" s="135">
        <f>H37+H39</f>
        <v>0</v>
      </c>
      <c r="I40" s="179"/>
    </row>
    <row r="41" spans="1:9" ht="15.75">
      <c r="A41" s="138" t="s">
        <v>76</v>
      </c>
      <c r="B41" s="154">
        <f>SUM(B31:B36)+B38+B40</f>
        <v>0</v>
      </c>
      <c r="C41" s="155"/>
      <c r="I41" s="179"/>
    </row>
    <row r="42" spans="1:9" ht="15.75">
      <c r="A42" s="138" t="s">
        <v>77</v>
      </c>
      <c r="B42" s="154">
        <f>B41/10*B43</f>
        <v>0</v>
      </c>
      <c r="C42" s="155"/>
      <c r="I42" s="179"/>
    </row>
    <row r="43" spans="1:9" ht="15.75">
      <c r="A43" s="176" t="s">
        <v>78</v>
      </c>
      <c r="B43" s="177">
        <f>(G15*5)/44</f>
        <v>1.3636363636363635</v>
      </c>
      <c r="C43" s="178"/>
      <c r="D43" s="127"/>
      <c r="E43" s="179"/>
      <c r="F43" s="179"/>
      <c r="G43" s="179"/>
      <c r="H43" s="179"/>
      <c r="I43" s="179"/>
    </row>
    <row r="44" spans="1:9" ht="15.75">
      <c r="A44" s="179"/>
      <c r="B44" s="179"/>
      <c r="C44" s="179"/>
      <c r="D44" s="180" t="s">
        <v>79</v>
      </c>
      <c r="E44" s="181"/>
      <c r="F44" s="181"/>
      <c r="G44" s="127"/>
      <c r="H44" s="127"/>
      <c r="I44" s="179"/>
    </row>
    <row r="45" spans="1:9" ht="15">
      <c r="A45" s="151"/>
      <c r="B45" s="151"/>
      <c r="C45" s="151"/>
      <c r="D45" s="182" t="s">
        <v>80</v>
      </c>
      <c r="E45" s="183" t="s">
        <v>81</v>
      </c>
      <c r="F45" s="183" t="s">
        <v>82</v>
      </c>
      <c r="G45" s="184" t="s">
        <v>83</v>
      </c>
      <c r="H45" s="184" t="s">
        <v>84</v>
      </c>
      <c r="I45" s="179"/>
    </row>
    <row r="46" spans="1:9" ht="15">
      <c r="A46" s="151"/>
      <c r="B46" s="151"/>
      <c r="C46" s="151"/>
      <c r="D46" s="185" t="s">
        <v>85</v>
      </c>
      <c r="E46" s="186" t="s">
        <v>86</v>
      </c>
      <c r="F46" s="187"/>
      <c r="G46" s="188">
        <f>G18</f>
        <v>0</v>
      </c>
      <c r="H46" s="189">
        <f>F46*G46</f>
        <v>0</v>
      </c>
      <c r="I46" s="179"/>
    </row>
    <row r="47" spans="1:9" ht="15">
      <c r="A47" s="151"/>
      <c r="B47" s="151"/>
      <c r="C47" s="151"/>
      <c r="D47" s="190" t="s">
        <v>87</v>
      </c>
      <c r="E47" s="191" t="s">
        <v>88</v>
      </c>
      <c r="F47" s="192"/>
      <c r="G47" s="193"/>
      <c r="H47" s="194"/>
      <c r="I47" s="179"/>
    </row>
    <row r="48" spans="1:9" ht="15">
      <c r="A48" s="151"/>
      <c r="B48" s="151"/>
      <c r="C48" s="151"/>
      <c r="D48" s="190" t="s">
        <v>89</v>
      </c>
      <c r="E48" s="191" t="s">
        <v>88</v>
      </c>
      <c r="F48" s="195">
        <v>0</v>
      </c>
      <c r="G48" s="194"/>
      <c r="H48" s="194"/>
      <c r="I48" s="179"/>
    </row>
    <row r="49" spans="1:9" ht="15">
      <c r="A49" s="151"/>
      <c r="B49" s="151"/>
      <c r="C49" s="151"/>
      <c r="D49" s="190" t="s">
        <v>90</v>
      </c>
      <c r="E49" s="191" t="s">
        <v>91</v>
      </c>
      <c r="F49" s="196"/>
      <c r="G49" s="194">
        <f>H46</f>
        <v>0</v>
      </c>
      <c r="H49" s="194">
        <f>F49*G49/100</f>
        <v>0</v>
      </c>
      <c r="I49" s="179"/>
    </row>
    <row r="50" spans="1:9" ht="15.75">
      <c r="A50" s="151"/>
      <c r="B50" s="151"/>
      <c r="C50" s="151"/>
      <c r="D50" s="197" t="s">
        <v>92</v>
      </c>
      <c r="E50" s="198" t="s">
        <v>93</v>
      </c>
      <c r="F50" s="199">
        <f>F47*12</f>
        <v>0</v>
      </c>
      <c r="G50" s="200">
        <f>IF(F48&lt;=F47,H49,0)</f>
        <v>0</v>
      </c>
      <c r="H50" s="200">
        <f>IFERROR(G50/F50,0)</f>
        <v>0</v>
      </c>
      <c r="I50" s="179"/>
    </row>
    <row r="51" spans="1:9" ht="15.75">
      <c r="A51" s="151"/>
      <c r="B51" s="151"/>
      <c r="C51" s="151"/>
      <c r="D51" s="201"/>
      <c r="E51" s="202"/>
      <c r="F51" s="203"/>
      <c r="G51" s="204"/>
      <c r="H51" s="204"/>
      <c r="I51" s="179"/>
    </row>
    <row r="52" spans="1:9" ht="15.75">
      <c r="A52" s="151"/>
      <c r="B52" s="151"/>
      <c r="C52" s="151"/>
      <c r="D52" s="201"/>
      <c r="E52" s="202"/>
      <c r="F52" s="203"/>
      <c r="G52" s="204"/>
      <c r="H52" s="204"/>
      <c r="I52" s="179"/>
    </row>
    <row r="53" spans="1:9" ht="15.75">
      <c r="A53" s="150"/>
      <c r="B53" s="157"/>
      <c r="C53" s="157"/>
      <c r="D53" s="201"/>
      <c r="E53" s="202"/>
      <c r="F53" s="203"/>
      <c r="G53" s="204"/>
      <c r="H53" s="204"/>
      <c r="I53" s="179"/>
    </row>
    <row r="54" spans="1:9" ht="15.75">
      <c r="A54" s="205" t="s">
        <v>94</v>
      </c>
      <c r="B54" s="206"/>
      <c r="C54" s="206"/>
      <c r="D54" s="206"/>
      <c r="E54" s="206"/>
      <c r="F54" s="206"/>
      <c r="G54" s="207"/>
      <c r="H54" s="208" t="e">
        <f>($B$42+$B$28)</f>
        <v>#DIV/0!</v>
      </c>
      <c r="I54" s="179"/>
    </row>
    <row r="55" spans="1:9">
      <c r="A55" s="209"/>
      <c r="B55" s="209"/>
      <c r="C55" s="209"/>
      <c r="D55" s="209"/>
      <c r="E55" s="209"/>
      <c r="F55" s="210"/>
      <c r="G55" s="210"/>
      <c r="H55" s="210"/>
      <c r="I55" s="179"/>
    </row>
    <row r="56" spans="1:9" ht="15.75">
      <c r="A56" s="211" t="s">
        <v>95</v>
      </c>
      <c r="B56" s="212"/>
      <c r="C56" s="212"/>
      <c r="D56" s="212"/>
      <c r="E56" s="212"/>
      <c r="F56" s="212"/>
      <c r="G56" s="213"/>
      <c r="H56" s="210"/>
      <c r="I56" s="179"/>
    </row>
    <row r="57" spans="1:9" ht="15.75">
      <c r="A57" s="214" t="s">
        <v>80</v>
      </c>
      <c r="B57" s="215" t="s">
        <v>81</v>
      </c>
      <c r="C57" s="215"/>
      <c r="D57" s="215" t="s">
        <v>82</v>
      </c>
      <c r="E57" s="216" t="s">
        <v>83</v>
      </c>
      <c r="F57" s="216" t="s">
        <v>84</v>
      </c>
      <c r="G57" s="217" t="s">
        <v>96</v>
      </c>
      <c r="H57" s="179"/>
      <c r="I57" s="238"/>
    </row>
    <row r="58" spans="1:9" ht="15.75">
      <c r="A58" s="218" t="s">
        <v>97</v>
      </c>
      <c r="B58" s="219" t="s">
        <v>91</v>
      </c>
      <c r="C58" s="219"/>
      <c r="D58" s="220">
        <f>BDI!C21</f>
        <v>0.31480000000000002</v>
      </c>
      <c r="E58" s="189" t="e">
        <f>H54</f>
        <v>#DIV/0!</v>
      </c>
      <c r="F58" s="189" t="e">
        <f>D58*E58/1</f>
        <v>#DIV/0!</v>
      </c>
      <c r="G58" s="221"/>
      <c r="H58" s="127"/>
      <c r="I58" s="179"/>
    </row>
    <row r="59" spans="1:9" ht="15.75">
      <c r="A59" s="222" t="s">
        <v>98</v>
      </c>
      <c r="B59" s="223"/>
      <c r="C59" s="223"/>
      <c r="D59" s="222"/>
      <c r="E59" s="224"/>
      <c r="F59" s="225"/>
      <c r="G59" s="226" t="e">
        <f>+F58</f>
        <v>#DIV/0!</v>
      </c>
      <c r="H59" s="127"/>
      <c r="I59" s="238"/>
    </row>
    <row r="60" spans="1:9" ht="15">
      <c r="A60" s="209"/>
      <c r="B60" s="209"/>
      <c r="C60" s="209"/>
      <c r="D60" s="227"/>
      <c r="E60" s="227"/>
      <c r="F60" s="221"/>
      <c r="G60" s="221"/>
      <c r="H60" s="221"/>
      <c r="I60" s="179"/>
    </row>
    <row r="61" spans="1:9" ht="15.75">
      <c r="A61" s="228" t="s">
        <v>99</v>
      </c>
      <c r="B61" s="229"/>
      <c r="C61" s="229"/>
      <c r="D61" s="230"/>
      <c r="E61" s="230"/>
      <c r="F61" s="231"/>
      <c r="G61" s="232"/>
      <c r="H61" s="233" t="e">
        <f>G59</f>
        <v>#DIV/0!</v>
      </c>
      <c r="I61" s="179"/>
    </row>
    <row r="62" spans="1:9">
      <c r="A62" s="209"/>
      <c r="B62" s="209"/>
      <c r="C62" s="209"/>
      <c r="D62" s="209"/>
      <c r="E62" s="209"/>
      <c r="F62" s="210"/>
      <c r="G62" s="210"/>
      <c r="H62" s="210"/>
      <c r="I62" s="179"/>
    </row>
    <row r="63" spans="1:9" ht="15.75">
      <c r="A63" s="228" t="s">
        <v>100</v>
      </c>
      <c r="B63" s="229"/>
      <c r="C63" s="229"/>
      <c r="D63" s="229"/>
      <c r="E63" s="229"/>
      <c r="F63" s="234"/>
      <c r="G63" s="235"/>
      <c r="H63" s="236" t="e">
        <f>H54+H61</f>
        <v>#DIV/0!</v>
      </c>
      <c r="I63" s="179"/>
    </row>
    <row r="64" spans="1:9" ht="15">
      <c r="A64" s="150"/>
      <c r="B64" s="157"/>
      <c r="C64" s="157"/>
      <c r="D64" s="127"/>
      <c r="E64" s="127"/>
      <c r="F64" s="179"/>
      <c r="G64" s="179"/>
      <c r="H64" s="127"/>
      <c r="I64" s="179"/>
    </row>
    <row r="65" spans="1:9" ht="15.75">
      <c r="A65" s="239" t="s">
        <v>101</v>
      </c>
      <c r="B65" s="240"/>
      <c r="C65" s="240"/>
      <c r="D65" s="240"/>
      <c r="E65" s="240"/>
      <c r="F65" s="240"/>
      <c r="G65" s="240"/>
      <c r="H65" s="241" t="e">
        <f>H63/(G11*G22)</f>
        <v>#DIV/0!</v>
      </c>
      <c r="I65" s="179"/>
    </row>
    <row r="66" spans="1:9" ht="15">
      <c r="A66" s="127"/>
      <c r="B66" s="127"/>
      <c r="C66" s="127"/>
      <c r="D66" s="127"/>
      <c r="E66" s="127"/>
      <c r="F66" s="127"/>
      <c r="G66" s="127"/>
      <c r="H66" s="127"/>
      <c r="I66" s="127"/>
    </row>
    <row r="67" spans="1:9" ht="18">
      <c r="A67" s="242" t="s">
        <v>102</v>
      </c>
      <c r="B67" s="243"/>
      <c r="C67" s="243"/>
      <c r="D67" s="243"/>
      <c r="E67" s="243"/>
      <c r="F67" s="243"/>
      <c r="G67" s="244"/>
      <c r="H67" s="127"/>
      <c r="I67" s="127"/>
    </row>
    <row r="68" spans="1:9" ht="18">
      <c r="A68" s="245" t="s">
        <v>103</v>
      </c>
      <c r="B68" s="246"/>
      <c r="C68" s="246"/>
      <c r="D68" s="246"/>
      <c r="E68" s="247"/>
      <c r="F68" s="248" t="s">
        <v>104</v>
      </c>
      <c r="G68" s="249" t="s">
        <v>91</v>
      </c>
      <c r="H68" s="127"/>
      <c r="I68" s="127"/>
    </row>
    <row r="69" spans="1:9" ht="18">
      <c r="A69" s="250" t="str">
        <f>A24</f>
        <v>1- CUSTO VARIÁVEL</v>
      </c>
      <c r="B69" s="251"/>
      <c r="C69" s="251"/>
      <c r="D69" s="252"/>
      <c r="E69" s="253"/>
      <c r="F69" s="247" t="e">
        <f>SUM(F70:F71)</f>
        <v>#DIV/0!</v>
      </c>
      <c r="G69" s="254" t="e">
        <f t="shared" ref="G69:G75" si="0">F69/$F$77</f>
        <v>#DIV/0!</v>
      </c>
      <c r="H69" s="127"/>
      <c r="I69" s="127"/>
    </row>
    <row r="70" spans="1:9" ht="18">
      <c r="A70" s="255" t="str">
        <f>A25</f>
        <v>1.1 COMBUSTÍVEL</v>
      </c>
      <c r="B70" s="256"/>
      <c r="C70" s="256"/>
      <c r="D70" s="246"/>
      <c r="E70" s="257"/>
      <c r="F70" s="257" t="e">
        <f>B25</f>
        <v>#DIV/0!</v>
      </c>
      <c r="G70" s="258" t="e">
        <f t="shared" si="0"/>
        <v>#DIV/0!</v>
      </c>
      <c r="H70" s="127"/>
      <c r="I70" s="127"/>
    </row>
    <row r="71" spans="1:9" ht="18">
      <c r="A71" s="259" t="str">
        <f>A26</f>
        <v>1.2 MANUTENÇÃO</v>
      </c>
      <c r="B71" s="260"/>
      <c r="C71" s="260"/>
      <c r="D71" s="261"/>
      <c r="E71" s="262"/>
      <c r="F71" s="263">
        <f>B26</f>
        <v>0</v>
      </c>
      <c r="G71" s="258" t="e">
        <f t="shared" si="0"/>
        <v>#DIV/0!</v>
      </c>
      <c r="H71" s="127"/>
      <c r="I71" s="127"/>
    </row>
    <row r="72" spans="1:9" ht="18">
      <c r="A72" s="264" t="str">
        <f>A30</f>
        <v xml:space="preserve">2 - TOTAL CUSTO FIXO MENSAL </v>
      </c>
      <c r="B72" s="260"/>
      <c r="C72" s="260"/>
      <c r="D72" s="261"/>
      <c r="E72" s="262"/>
      <c r="F72" s="247">
        <f>SUM(F73)</f>
        <v>0</v>
      </c>
      <c r="G72" s="254" t="e">
        <f t="shared" si="0"/>
        <v>#DIV/0!</v>
      </c>
      <c r="H72" s="127"/>
      <c r="I72" s="127"/>
    </row>
    <row r="73" spans="1:9" ht="18">
      <c r="A73" s="259" t="str">
        <f>A42</f>
        <v>2.1 TOTAL CUSTO FIXO MENSAL</v>
      </c>
      <c r="B73" s="260"/>
      <c r="C73" s="260"/>
      <c r="D73" s="261"/>
      <c r="E73" s="262"/>
      <c r="F73" s="257">
        <f>B42</f>
        <v>0</v>
      </c>
      <c r="G73" s="258" t="e">
        <f t="shared" si="0"/>
        <v>#DIV/0!</v>
      </c>
      <c r="H73" s="127"/>
      <c r="I73" s="127"/>
    </row>
    <row r="74" spans="1:9" ht="18">
      <c r="A74" s="265" t="str">
        <f>A54</f>
        <v>3- CUSTO TOTAL MENSAL COM DESPESAS OPERACIONAIS</v>
      </c>
      <c r="B74" s="266"/>
      <c r="C74" s="266"/>
      <c r="D74" s="266"/>
      <c r="E74" s="267"/>
      <c r="F74" s="247" t="e">
        <f>F69+F72</f>
        <v>#DIV/0!</v>
      </c>
      <c r="G74" s="254" t="e">
        <f t="shared" si="0"/>
        <v>#DIV/0!</v>
      </c>
      <c r="H74" s="127"/>
      <c r="I74" s="127"/>
    </row>
    <row r="75" spans="1:9" ht="18">
      <c r="A75" s="268" t="str">
        <f>A56</f>
        <v xml:space="preserve">4- BENEFÍCIOS E DESPESAS INDIRETAS </v>
      </c>
      <c r="B75" s="269"/>
      <c r="C75" s="269"/>
      <c r="D75" s="266"/>
      <c r="E75" s="247"/>
      <c r="F75" s="247" t="e">
        <f>H61</f>
        <v>#DIV/0!</v>
      </c>
      <c r="G75" s="254" t="e">
        <f t="shared" si="0"/>
        <v>#DIV/0!</v>
      </c>
      <c r="H75" s="127"/>
      <c r="I75" s="127"/>
    </row>
    <row r="76" spans="1:9" ht="18">
      <c r="A76" s="270"/>
      <c r="B76" s="271"/>
      <c r="C76" s="271"/>
      <c r="D76" s="272"/>
      <c r="E76" s="273"/>
      <c r="F76" s="274"/>
      <c r="G76" s="275"/>
      <c r="H76" s="127"/>
      <c r="I76" s="127"/>
    </row>
    <row r="77" spans="1:9" ht="18">
      <c r="A77" s="276" t="str">
        <f>A63</f>
        <v xml:space="preserve">5- PREÇO MENSAL TOTAL COM O TRANSPORTE ESCOLAR </v>
      </c>
      <c r="B77" s="277"/>
      <c r="C77" s="277"/>
      <c r="D77" s="278"/>
      <c r="E77" s="278"/>
      <c r="F77" s="278" t="e">
        <f>F74+F75</f>
        <v>#DIV/0!</v>
      </c>
      <c r="G77" s="279" t="e">
        <f>G74+G75</f>
        <v>#DIV/0!</v>
      </c>
      <c r="H77" s="127"/>
      <c r="I77" s="127"/>
    </row>
    <row r="78" spans="1:9" ht="18">
      <c r="A78" s="280"/>
      <c r="B78" s="281"/>
      <c r="C78" s="281"/>
      <c r="D78" s="281"/>
      <c r="E78" s="281"/>
      <c r="F78" s="281"/>
      <c r="G78" s="282"/>
      <c r="H78" s="127"/>
      <c r="I78" s="127"/>
    </row>
    <row r="79" spans="1:9" ht="18">
      <c r="A79" s="283" t="s">
        <v>105</v>
      </c>
      <c r="B79" s="284"/>
      <c r="C79" s="284"/>
      <c r="D79" s="284"/>
      <c r="E79" s="284"/>
      <c r="F79" s="284"/>
      <c r="G79" s="285">
        <f>G11</f>
        <v>165</v>
      </c>
      <c r="H79" s="127"/>
      <c r="I79" s="127"/>
    </row>
    <row r="80" spans="1:9" ht="18">
      <c r="A80" s="283" t="s">
        <v>106</v>
      </c>
      <c r="B80" s="284"/>
      <c r="C80" s="284"/>
      <c r="D80" s="284"/>
      <c r="E80" s="284"/>
      <c r="F80" s="284"/>
      <c r="G80" s="286">
        <f>G22</f>
        <v>0</v>
      </c>
      <c r="H80" s="127"/>
      <c r="I80" s="127"/>
    </row>
    <row r="81" spans="1:9" ht="18">
      <c r="A81" s="283" t="s">
        <v>107</v>
      </c>
      <c r="B81" s="284"/>
      <c r="C81" s="284"/>
      <c r="D81" s="284"/>
      <c r="E81" s="284"/>
      <c r="F81" s="284"/>
      <c r="G81" s="285">
        <f>G79*G80</f>
        <v>0</v>
      </c>
      <c r="H81" s="127"/>
      <c r="I81" s="127"/>
    </row>
    <row r="82" spans="1:9" ht="18">
      <c r="A82" s="287" t="s">
        <v>108</v>
      </c>
      <c r="B82" s="288"/>
      <c r="C82" s="288"/>
      <c r="D82" s="288"/>
      <c r="E82" s="288"/>
      <c r="F82" s="288"/>
      <c r="G82" s="289" t="e">
        <f>F77/G81</f>
        <v>#DIV/0!</v>
      </c>
      <c r="H82" s="127"/>
      <c r="I82" s="127"/>
    </row>
    <row r="83" spans="1:9" ht="15">
      <c r="A83" s="127"/>
      <c r="B83" s="127"/>
      <c r="C83" s="127"/>
      <c r="D83" s="127"/>
      <c r="E83" s="127"/>
      <c r="F83" s="127"/>
      <c r="G83" s="127"/>
      <c r="H83" s="127"/>
      <c r="I83" s="127"/>
    </row>
    <row r="84" spans="1:9" ht="15.75">
      <c r="A84" s="290"/>
      <c r="B84" s="127"/>
      <c r="C84" s="127"/>
      <c r="D84" s="127"/>
      <c r="E84" s="127"/>
      <c r="F84" s="127"/>
      <c r="G84" s="127"/>
      <c r="H84" s="127"/>
      <c r="I84" s="127"/>
    </row>
    <row r="85" spans="1:9" ht="15.75">
      <c r="A85" s="290" t="s">
        <v>109</v>
      </c>
      <c r="B85" s="291">
        <f>G11</f>
        <v>165</v>
      </c>
      <c r="C85" s="291"/>
      <c r="D85" s="292" t="s">
        <v>110</v>
      </c>
      <c r="E85" s="127"/>
      <c r="F85" s="127"/>
      <c r="G85" s="127"/>
      <c r="H85" s="127"/>
      <c r="I85" s="127"/>
    </row>
    <row r="86" spans="1:9" ht="15.75">
      <c r="A86" s="290" t="s">
        <v>111</v>
      </c>
      <c r="B86" s="292"/>
      <c r="C86" s="292"/>
      <c r="D86" s="292"/>
      <c r="E86" s="127"/>
      <c r="F86" s="127"/>
      <c r="G86" s="127"/>
      <c r="H86" s="127"/>
      <c r="I86" s="127"/>
    </row>
    <row r="87" spans="1:9" ht="15.75">
      <c r="A87" s="290" t="s">
        <v>112</v>
      </c>
      <c r="B87" s="293"/>
      <c r="C87" s="293"/>
      <c r="D87" s="294" t="e">
        <f>H65</f>
        <v>#DIV/0!</v>
      </c>
      <c r="E87" s="295"/>
      <c r="F87" s="296"/>
      <c r="G87" s="296"/>
      <c r="H87" s="296"/>
      <c r="I87" s="127"/>
    </row>
    <row r="88" spans="1:9" ht="15.75">
      <c r="A88" s="290"/>
      <c r="B88" s="179"/>
      <c r="C88" s="179"/>
      <c r="D88" s="179"/>
      <c r="E88" s="179"/>
      <c r="F88" s="296"/>
      <c r="G88" s="296"/>
      <c r="H88" s="296"/>
      <c r="I88" s="127"/>
    </row>
    <row r="89" spans="1:9" ht="18">
      <c r="A89" s="297" t="s">
        <v>113</v>
      </c>
      <c r="B89" s="179"/>
      <c r="C89" s="179"/>
      <c r="D89" s="179"/>
      <c r="E89" s="179"/>
      <c r="F89" s="179"/>
      <c r="G89" s="179"/>
      <c r="H89" s="179"/>
      <c r="I89" s="127"/>
    </row>
    <row r="90" spans="1:9" ht="18">
      <c r="A90" s="298"/>
      <c r="B90" s="298"/>
      <c r="C90" s="298"/>
      <c r="D90" s="298"/>
      <c r="E90" s="298"/>
      <c r="F90" s="298"/>
      <c r="G90" s="298"/>
      <c r="H90" s="298"/>
      <c r="I90" s="179"/>
    </row>
    <row r="91" spans="1:9" ht="15">
      <c r="A91" s="330" t="s">
        <v>114</v>
      </c>
      <c r="B91" s="330"/>
      <c r="C91" s="330"/>
      <c r="D91" s="330"/>
      <c r="E91" s="330"/>
      <c r="F91" s="330"/>
      <c r="G91" s="330"/>
      <c r="H91" s="330"/>
      <c r="I91" s="179"/>
    </row>
    <row r="92" spans="1:9" ht="15">
      <c r="A92" s="330" t="s">
        <v>115</v>
      </c>
      <c r="B92" s="330"/>
      <c r="C92" s="330"/>
      <c r="D92" s="330"/>
      <c r="E92" s="330"/>
      <c r="F92" s="330"/>
      <c r="G92" s="330"/>
      <c r="H92" s="330"/>
      <c r="I92" s="179"/>
    </row>
    <row r="93" spans="1:9" ht="15">
      <c r="A93" s="330" t="s">
        <v>116</v>
      </c>
      <c r="B93" s="330"/>
      <c r="C93" s="330"/>
      <c r="D93" s="330"/>
      <c r="E93" s="330"/>
      <c r="F93" s="330"/>
      <c r="G93" s="330"/>
      <c r="H93" s="330"/>
      <c r="I93" s="179"/>
    </row>
    <row r="94" spans="1:9" ht="15">
      <c r="A94" s="299" t="s">
        <v>117</v>
      </c>
      <c r="B94" s="330" t="str">
        <f>B17</f>
        <v>Veículo no mínimo de 20 lugares</v>
      </c>
      <c r="C94" s="330"/>
      <c r="D94" s="330"/>
      <c r="E94" s="330"/>
      <c r="F94" s="330"/>
      <c r="G94" s="330"/>
      <c r="H94" s="330"/>
      <c r="I94" s="179"/>
    </row>
    <row r="95" spans="1:9" ht="15">
      <c r="A95" s="299" t="s">
        <v>118</v>
      </c>
      <c r="B95" s="330" t="str">
        <f>A18</f>
        <v>Veículo no máximo 20 anos de uso (fabricação acima de 2002)</v>
      </c>
      <c r="C95" s="330"/>
      <c r="D95" s="330"/>
      <c r="E95" s="330"/>
      <c r="F95" s="330"/>
      <c r="G95" s="330"/>
      <c r="H95" s="330"/>
      <c r="I95" s="179"/>
    </row>
    <row r="96" spans="1:9" ht="15">
      <c r="A96" s="330" t="s">
        <v>145</v>
      </c>
      <c r="B96" s="330"/>
      <c r="C96" s="330"/>
      <c r="D96" s="330"/>
      <c r="E96" s="330"/>
      <c r="F96" s="330"/>
      <c r="G96" s="330"/>
      <c r="H96" s="330"/>
      <c r="I96" s="179"/>
    </row>
    <row r="97" spans="1:9" ht="15">
      <c r="A97" s="300" t="s">
        <v>144</v>
      </c>
      <c r="B97" s="299"/>
      <c r="C97" s="299"/>
      <c r="D97" s="299"/>
      <c r="E97" s="299"/>
      <c r="F97" s="299"/>
      <c r="G97" s="299"/>
      <c r="H97" s="299"/>
      <c r="I97" s="179"/>
    </row>
    <row r="98" spans="1:9" ht="15">
      <c r="A98" s="330" t="s">
        <v>121</v>
      </c>
      <c r="B98" s="330"/>
      <c r="C98" s="330"/>
      <c r="D98" s="330"/>
      <c r="E98" s="330"/>
      <c r="F98" s="330"/>
      <c r="G98" s="330"/>
      <c r="H98" s="330"/>
      <c r="I98" s="179"/>
    </row>
    <row r="99" spans="1:9" ht="29.25" customHeight="1">
      <c r="A99" s="331" t="s">
        <v>122</v>
      </c>
      <c r="B99" s="331"/>
      <c r="C99" s="331"/>
      <c r="D99" s="331"/>
      <c r="E99" s="331"/>
      <c r="F99" s="331"/>
      <c r="G99" s="331"/>
      <c r="H99" s="331"/>
      <c r="I99" s="179"/>
    </row>
    <row r="100" spans="1:9" ht="15">
      <c r="A100" s="330" t="s">
        <v>123</v>
      </c>
      <c r="B100" s="330"/>
      <c r="C100" s="330"/>
      <c r="D100" s="330"/>
      <c r="E100" s="330"/>
      <c r="F100" s="330"/>
      <c r="G100" s="330"/>
      <c r="H100" s="330"/>
      <c r="I100" s="179"/>
    </row>
    <row r="101" spans="1:9" ht="15">
      <c r="A101" s="330" t="s">
        <v>124</v>
      </c>
      <c r="B101" s="330"/>
      <c r="C101" s="330"/>
      <c r="D101" s="330"/>
      <c r="E101" s="330"/>
      <c r="F101" s="330"/>
      <c r="G101" s="330"/>
      <c r="H101" s="330"/>
      <c r="I101" s="179"/>
    </row>
    <row r="102" spans="1:9" ht="15">
      <c r="A102" s="330" t="s">
        <v>125</v>
      </c>
      <c r="B102" s="330"/>
      <c r="C102" s="330"/>
      <c r="D102" s="330"/>
      <c r="E102" s="330"/>
      <c r="F102" s="330"/>
      <c r="G102" s="330"/>
      <c r="H102" s="330"/>
      <c r="I102" s="179"/>
    </row>
    <row r="103" spans="1:9" ht="15">
      <c r="A103" s="330" t="s">
        <v>126</v>
      </c>
      <c r="B103" s="330"/>
      <c r="C103" s="330"/>
      <c r="D103" s="330"/>
      <c r="E103" s="330"/>
      <c r="F103" s="330"/>
      <c r="G103" s="330"/>
      <c r="H103" s="330"/>
      <c r="I103" s="179"/>
    </row>
    <row r="104" spans="1:9" ht="15">
      <c r="A104" s="330" t="s">
        <v>127</v>
      </c>
      <c r="B104" s="330"/>
      <c r="C104" s="330"/>
      <c r="D104" s="330"/>
      <c r="E104" s="330"/>
      <c r="F104" s="330"/>
      <c r="G104" s="330"/>
      <c r="H104" s="330"/>
      <c r="I104" s="179"/>
    </row>
    <row r="105" spans="1:9" ht="15">
      <c r="A105" s="330" t="s">
        <v>128</v>
      </c>
      <c r="B105" s="330"/>
      <c r="C105" s="330"/>
      <c r="D105" s="330"/>
      <c r="E105" s="330"/>
      <c r="F105" s="330"/>
      <c r="G105" s="330"/>
      <c r="H105" s="330"/>
      <c r="I105" s="179"/>
    </row>
    <row r="106" spans="1:9" ht="30" customHeight="1">
      <c r="A106" s="331" t="s">
        <v>129</v>
      </c>
      <c r="B106" s="331"/>
      <c r="C106" s="331"/>
      <c r="D106" s="331"/>
      <c r="E106" s="331"/>
      <c r="F106" s="331"/>
      <c r="G106" s="331"/>
      <c r="H106" s="331"/>
      <c r="I106" s="179"/>
    </row>
    <row r="107" spans="1:9" ht="30" customHeight="1">
      <c r="A107" s="331" t="s">
        <v>130</v>
      </c>
      <c r="B107" s="331"/>
      <c r="C107" s="331"/>
      <c r="D107" s="331"/>
      <c r="E107" s="331"/>
      <c r="F107" s="331"/>
      <c r="G107" s="331"/>
      <c r="H107" s="331"/>
      <c r="I107" s="179"/>
    </row>
    <row r="108" spans="1:9" ht="45" customHeight="1">
      <c r="A108" s="331" t="s">
        <v>131</v>
      </c>
      <c r="B108" s="331"/>
      <c r="C108" s="331"/>
      <c r="D108" s="331"/>
      <c r="E108" s="331"/>
      <c r="F108" s="331"/>
      <c r="G108" s="331"/>
      <c r="H108" s="331"/>
      <c r="I108" s="179"/>
    </row>
    <row r="109" spans="1:9" ht="15">
      <c r="A109" s="330" t="s">
        <v>132</v>
      </c>
      <c r="B109" s="330"/>
      <c r="C109" s="330"/>
      <c r="D109" s="330"/>
      <c r="E109" s="330"/>
      <c r="F109" s="330"/>
      <c r="G109" s="330"/>
      <c r="H109" s="330"/>
      <c r="I109" s="179"/>
    </row>
    <row r="110" spans="1:9" ht="15">
      <c r="A110" s="330" t="s">
        <v>133</v>
      </c>
      <c r="B110" s="330"/>
      <c r="C110" s="330"/>
      <c r="D110" s="330"/>
      <c r="E110" s="330"/>
      <c r="F110" s="330"/>
      <c r="G110" s="330"/>
      <c r="H110" s="330"/>
      <c r="I110" s="179"/>
    </row>
    <row r="111" spans="1:9" ht="15">
      <c r="A111" s="330" t="s">
        <v>134</v>
      </c>
      <c r="B111" s="330"/>
      <c r="C111" s="330"/>
      <c r="D111" s="330"/>
      <c r="E111" s="330"/>
      <c r="F111" s="330"/>
      <c r="G111" s="330"/>
      <c r="H111" s="330"/>
      <c r="I111" s="179"/>
    </row>
    <row r="112" spans="1:9" ht="15">
      <c r="A112" s="330" t="s">
        <v>135</v>
      </c>
      <c r="B112" s="330"/>
      <c r="C112" s="330"/>
      <c r="D112" s="330"/>
      <c r="E112" s="330"/>
      <c r="F112" s="330"/>
      <c r="G112" s="330"/>
      <c r="H112" s="330"/>
      <c r="I112" s="179"/>
    </row>
    <row r="113" spans="1:9" ht="30" customHeight="1">
      <c r="A113" s="331" t="s">
        <v>136</v>
      </c>
      <c r="B113" s="331"/>
      <c r="C113" s="331"/>
      <c r="D113" s="331"/>
      <c r="E113" s="331"/>
      <c r="F113" s="331"/>
      <c r="G113" s="331"/>
      <c r="H113" s="331"/>
      <c r="I113" s="179"/>
    </row>
    <row r="114" spans="1:9" ht="30" customHeight="1">
      <c r="A114" s="331" t="s">
        <v>137</v>
      </c>
      <c r="B114" s="331"/>
      <c r="C114" s="331"/>
      <c r="D114" s="331"/>
      <c r="E114" s="331"/>
      <c r="F114" s="331"/>
      <c r="G114" s="331"/>
      <c r="H114" s="331"/>
      <c r="I114" s="179"/>
    </row>
    <row r="115" spans="1:9" ht="15">
      <c r="A115" s="330" t="s">
        <v>138</v>
      </c>
      <c r="B115" s="330"/>
      <c r="C115" s="330"/>
      <c r="D115" s="330"/>
      <c r="E115" s="330"/>
      <c r="F115" s="330"/>
      <c r="G115" s="330"/>
      <c r="H115" s="330"/>
      <c r="I115" s="179"/>
    </row>
    <row r="116" spans="1:9" ht="15">
      <c r="A116" s="127"/>
      <c r="B116" s="127"/>
      <c r="C116" s="127"/>
      <c r="D116" s="127"/>
      <c r="E116" s="127"/>
      <c r="F116" s="127"/>
      <c r="G116" s="127"/>
      <c r="H116" s="127"/>
      <c r="I116" s="179"/>
    </row>
    <row r="117" spans="1:9" ht="16.5">
      <c r="A117" s="301"/>
      <c r="B117" s="179"/>
      <c r="C117" s="179"/>
      <c r="I117" s="179"/>
    </row>
    <row r="118" spans="1:9" ht="18">
      <c r="A118" s="298" t="str">
        <f>Resumo!A20</f>
        <v>Candiota, 27 de Junho de 2022</v>
      </c>
      <c r="B118" s="179"/>
      <c r="C118" s="179"/>
      <c r="I118" s="179"/>
    </row>
    <row r="119" spans="1:9" ht="18">
      <c r="A119" s="298"/>
      <c r="B119" s="179"/>
      <c r="C119" s="179"/>
      <c r="I119" s="179"/>
    </row>
    <row r="120" spans="1:9" ht="18">
      <c r="A120" s="298"/>
      <c r="B120" s="179"/>
      <c r="C120" s="179"/>
      <c r="I120" s="179"/>
    </row>
    <row r="121" spans="1:9" ht="18">
      <c r="A121" s="298"/>
      <c r="B121" s="179"/>
      <c r="C121" s="179"/>
      <c r="D121" s="332" t="s">
        <v>27</v>
      </c>
      <c r="E121" s="332"/>
      <c r="F121" s="332"/>
      <c r="I121" s="179"/>
    </row>
    <row r="122" spans="1:9">
      <c r="A122" s="179"/>
      <c r="B122" s="179"/>
      <c r="C122" s="179"/>
      <c r="D122" s="334" t="s">
        <v>139</v>
      </c>
      <c r="E122" s="334"/>
      <c r="F122" s="334"/>
      <c r="G122" s="179"/>
      <c r="H122" s="179"/>
      <c r="I122" s="179"/>
    </row>
    <row r="123" spans="1:9">
      <c r="A123" s="179"/>
      <c r="B123" s="179"/>
      <c r="C123" s="179"/>
      <c r="D123" s="179"/>
      <c r="E123" s="179"/>
      <c r="F123" s="179"/>
      <c r="G123" s="179"/>
      <c r="H123" s="179"/>
      <c r="I123" s="179"/>
    </row>
    <row r="124" spans="1:9">
      <c r="A124" s="179"/>
      <c r="B124" s="179"/>
      <c r="C124" s="179"/>
      <c r="D124" s="179"/>
      <c r="E124" s="179"/>
      <c r="F124" s="179"/>
      <c r="G124" s="179"/>
      <c r="H124" s="179"/>
      <c r="I124" s="179"/>
    </row>
    <row r="125" spans="1:9">
      <c r="D125" s="179"/>
      <c r="E125" s="179"/>
      <c r="F125" s="179"/>
      <c r="G125" s="179"/>
      <c r="H125" s="179"/>
    </row>
    <row r="126" spans="1:9">
      <c r="D126" s="179"/>
      <c r="E126" s="179"/>
      <c r="F126" s="179"/>
      <c r="G126" s="179"/>
      <c r="H126" s="179"/>
    </row>
    <row r="127" spans="1:9">
      <c r="D127" s="179"/>
      <c r="E127" s="179"/>
      <c r="F127" s="179"/>
      <c r="G127" s="179"/>
      <c r="H127" s="179"/>
    </row>
    <row r="128" spans="1:9">
      <c r="D128" s="179"/>
      <c r="E128" s="179"/>
      <c r="F128" s="179"/>
      <c r="G128" s="179"/>
      <c r="H128" s="179"/>
    </row>
    <row r="129" spans="4:8">
      <c r="D129" s="179"/>
      <c r="E129" s="179"/>
      <c r="F129" s="179"/>
      <c r="G129" s="179"/>
      <c r="H129" s="179"/>
    </row>
  </sheetData>
  <mergeCells count="41">
    <mergeCell ref="D122:F122"/>
    <mergeCell ref="A112:H112"/>
    <mergeCell ref="A113:H113"/>
    <mergeCell ref="A114:H114"/>
    <mergeCell ref="A115:H115"/>
    <mergeCell ref="D121:F121"/>
    <mergeCell ref="A107:H107"/>
    <mergeCell ref="A108:H108"/>
    <mergeCell ref="A109:H109"/>
    <mergeCell ref="A110:H110"/>
    <mergeCell ref="A111:H111"/>
    <mergeCell ref="A102:H102"/>
    <mergeCell ref="A103:H103"/>
    <mergeCell ref="A104:H104"/>
    <mergeCell ref="A105:H105"/>
    <mergeCell ref="A106:H106"/>
    <mergeCell ref="A96:H96"/>
    <mergeCell ref="A98:H98"/>
    <mergeCell ref="A99:H99"/>
    <mergeCell ref="A100:H100"/>
    <mergeCell ref="A101:H101"/>
    <mergeCell ref="A91:H91"/>
    <mergeCell ref="A92:H92"/>
    <mergeCell ref="A93:H93"/>
    <mergeCell ref="B94:H94"/>
    <mergeCell ref="B95:H95"/>
    <mergeCell ref="A19:F19"/>
    <mergeCell ref="A20:F20"/>
    <mergeCell ref="A21:F21"/>
    <mergeCell ref="A22:F22"/>
    <mergeCell ref="D30:H30"/>
    <mergeCell ref="A14:F14"/>
    <mergeCell ref="A15:F15"/>
    <mergeCell ref="A16:F16"/>
    <mergeCell ref="B17:G17"/>
    <mergeCell ref="A18:F18"/>
    <mergeCell ref="A1:H1"/>
    <mergeCell ref="A2:H2"/>
    <mergeCell ref="A3:H3"/>
    <mergeCell ref="A4:H4"/>
    <mergeCell ref="A11:F11"/>
  </mergeCells>
  <pageMargins left="0.511811023622047" right="0.511811023622047" top="0.78740157480314998" bottom="0.78740157480314998" header="0.31496062992126" footer="0.31496062992126"/>
  <pageSetup paperSize="9" scale="57" fitToHeight="2" orientation="portrait" verticalDpi="30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29"/>
  <sheetViews>
    <sheetView topLeftCell="A77" zoomScale="70" zoomScaleNormal="70" workbookViewId="0">
      <selection activeCell="A100" sqref="A100:H103"/>
    </sheetView>
  </sheetViews>
  <sheetFormatPr defaultColWidth="9" defaultRowHeight="12.75"/>
  <cols>
    <col min="1" max="1" width="39.28515625" customWidth="1"/>
    <col min="2" max="2" width="12.85546875" customWidth="1"/>
    <col min="4" max="4" width="31.140625" customWidth="1"/>
    <col min="5" max="5" width="17.7109375" customWidth="1"/>
    <col min="6" max="6" width="19" customWidth="1"/>
    <col min="7" max="7" width="16.140625" customWidth="1"/>
    <col min="8" max="8" width="17.7109375" customWidth="1"/>
    <col min="9" max="9" width="12.140625" customWidth="1"/>
  </cols>
  <sheetData>
    <row r="1" spans="1:10" ht="15.75">
      <c r="A1" s="317" t="str">
        <f>Resumo!A1</f>
        <v>PREGÃO PRESENCIAL 002/2022</v>
      </c>
      <c r="B1" s="317"/>
      <c r="C1" s="317"/>
      <c r="D1" s="317"/>
      <c r="E1" s="317"/>
      <c r="F1" s="317"/>
      <c r="G1" s="317"/>
      <c r="H1" s="317"/>
      <c r="I1" s="147"/>
    </row>
    <row r="2" spans="1:10" ht="15.75">
      <c r="A2" s="317" t="s">
        <v>153</v>
      </c>
      <c r="B2" s="317"/>
      <c r="C2" s="317"/>
      <c r="D2" s="317"/>
      <c r="E2" s="317"/>
      <c r="F2" s="317"/>
      <c r="G2" s="317"/>
      <c r="H2" s="317"/>
      <c r="I2" s="147"/>
    </row>
    <row r="3" spans="1:10" ht="15.75">
      <c r="A3" s="317" t="s">
        <v>141</v>
      </c>
      <c r="B3" s="317"/>
      <c r="C3" s="317"/>
      <c r="D3" s="317"/>
      <c r="E3" s="317"/>
      <c r="F3" s="317"/>
      <c r="G3" s="317"/>
      <c r="H3" s="317"/>
      <c r="I3" s="147"/>
    </row>
    <row r="4" spans="1:10" ht="15.75">
      <c r="A4" s="318" t="s">
        <v>3</v>
      </c>
      <c r="B4" s="318"/>
      <c r="C4" s="318"/>
      <c r="D4" s="318"/>
      <c r="E4" s="318"/>
      <c r="F4" s="318"/>
      <c r="G4" s="318"/>
      <c r="H4" s="318"/>
      <c r="I4" s="237"/>
    </row>
    <row r="5" spans="1:10" ht="15.75">
      <c r="A5" s="122"/>
      <c r="B5" s="122"/>
      <c r="C5" s="122"/>
      <c r="D5" s="122"/>
      <c r="E5" s="122"/>
      <c r="F5" s="122"/>
      <c r="G5" s="122"/>
      <c r="H5" s="123"/>
      <c r="I5" s="123"/>
    </row>
    <row r="6" spans="1:10" ht="15.75">
      <c r="A6" s="124" t="s">
        <v>31</v>
      </c>
      <c r="B6" s="123"/>
      <c r="C6" s="123"/>
      <c r="D6" s="123"/>
      <c r="E6" s="123"/>
      <c r="F6" s="123"/>
      <c r="G6" s="123"/>
      <c r="H6" s="123"/>
      <c r="I6" s="123"/>
    </row>
    <row r="7" spans="1:10" ht="15.75">
      <c r="A7" s="125"/>
      <c r="B7" s="126"/>
      <c r="C7" s="126"/>
      <c r="D7" s="126"/>
      <c r="E7" s="126"/>
      <c r="F7" s="126"/>
      <c r="G7" s="126" t="s">
        <v>32</v>
      </c>
      <c r="H7" s="127"/>
      <c r="I7" s="127"/>
    </row>
    <row r="8" spans="1:10" ht="15.75">
      <c r="A8" s="125" t="s">
        <v>33</v>
      </c>
      <c r="B8" s="128">
        <v>39</v>
      </c>
      <c r="C8" s="128"/>
      <c r="D8" s="128"/>
      <c r="E8" s="128"/>
      <c r="F8" s="128"/>
      <c r="G8" s="129">
        <f>SUM(B8:F8)</f>
        <v>39</v>
      </c>
      <c r="H8" s="127"/>
      <c r="I8" s="127"/>
    </row>
    <row r="9" spans="1:10" ht="15.75">
      <c r="A9" s="125" t="s">
        <v>34</v>
      </c>
      <c r="B9" s="130"/>
      <c r="C9" s="130"/>
      <c r="D9" s="130"/>
      <c r="E9" s="130"/>
      <c r="F9" s="130"/>
      <c r="G9" s="131">
        <v>0</v>
      </c>
      <c r="H9" s="127"/>
      <c r="I9" s="127"/>
    </row>
    <row r="10" spans="1:10" ht="15.75">
      <c r="A10" s="125" t="s">
        <v>35</v>
      </c>
      <c r="B10" s="132">
        <v>156</v>
      </c>
      <c r="C10" s="132"/>
      <c r="D10" s="132"/>
      <c r="E10" s="132"/>
      <c r="F10" s="132"/>
      <c r="G10" s="133">
        <v>156</v>
      </c>
      <c r="H10" s="127"/>
      <c r="I10" s="127"/>
    </row>
    <row r="11" spans="1:10" ht="15.75">
      <c r="A11" s="320" t="s">
        <v>36</v>
      </c>
      <c r="B11" s="321"/>
      <c r="C11" s="321"/>
      <c r="D11" s="321"/>
      <c r="E11" s="321"/>
      <c r="F11" s="322"/>
      <c r="G11" s="135">
        <f>G10+G9</f>
        <v>156</v>
      </c>
      <c r="H11" s="127"/>
      <c r="I11" s="127"/>
    </row>
    <row r="12" spans="1:10" ht="15.75">
      <c r="A12" s="134" t="s">
        <v>37</v>
      </c>
      <c r="B12" s="136">
        <v>4.5</v>
      </c>
      <c r="C12" s="136"/>
      <c r="D12" s="136"/>
      <c r="E12" s="137"/>
      <c r="F12" s="137"/>
      <c r="G12" s="138" t="s">
        <v>38</v>
      </c>
      <c r="H12" s="127"/>
      <c r="I12" s="127"/>
      <c r="J12" s="127"/>
    </row>
    <row r="13" spans="1:10" ht="15.75">
      <c r="A13" s="134" t="s">
        <v>39</v>
      </c>
      <c r="B13" s="136">
        <v>4.5</v>
      </c>
      <c r="C13" s="136"/>
      <c r="D13" s="136"/>
      <c r="E13" s="139"/>
      <c r="F13" s="139"/>
      <c r="G13" s="133">
        <f>SUM(B13:F13)</f>
        <v>4.5</v>
      </c>
      <c r="H13" s="140"/>
      <c r="I13" s="127"/>
      <c r="J13" s="127"/>
    </row>
    <row r="14" spans="1:10" ht="15.75">
      <c r="A14" s="320" t="s">
        <v>40</v>
      </c>
      <c r="B14" s="321"/>
      <c r="C14" s="321"/>
      <c r="D14" s="321"/>
      <c r="E14" s="321"/>
      <c r="F14" s="322"/>
      <c r="G14" s="133">
        <v>7.5</v>
      </c>
      <c r="H14" s="141"/>
      <c r="I14" s="141"/>
      <c r="J14" s="141"/>
    </row>
    <row r="15" spans="1:10" ht="15.75">
      <c r="A15" s="320" t="s">
        <v>41</v>
      </c>
      <c r="B15" s="321"/>
      <c r="C15" s="321"/>
      <c r="D15" s="321"/>
      <c r="E15" s="321"/>
      <c r="F15" s="322"/>
      <c r="G15" s="135">
        <f>(G14+G13)</f>
        <v>12</v>
      </c>
      <c r="H15" s="141"/>
      <c r="I15" s="141"/>
      <c r="J15" s="141"/>
    </row>
    <row r="16" spans="1:10" ht="15.75">
      <c r="A16" s="320" t="s">
        <v>42</v>
      </c>
      <c r="B16" s="321"/>
      <c r="C16" s="321"/>
      <c r="D16" s="321"/>
      <c r="E16" s="321"/>
      <c r="F16" s="322"/>
      <c r="G16" s="142">
        <f>B36/12/(G8/2)</f>
        <v>0</v>
      </c>
      <c r="H16" s="127"/>
      <c r="I16" s="127"/>
    </row>
    <row r="17" spans="1:9" ht="15.75">
      <c r="A17" s="138" t="s">
        <v>43</v>
      </c>
      <c r="B17" s="323" t="s">
        <v>44</v>
      </c>
      <c r="C17" s="324"/>
      <c r="D17" s="324"/>
      <c r="E17" s="324"/>
      <c r="F17" s="324"/>
      <c r="G17" s="325"/>
      <c r="H17" s="127"/>
      <c r="I17" s="127"/>
    </row>
    <row r="18" spans="1:9" ht="15.75">
      <c r="A18" s="326" t="s">
        <v>45</v>
      </c>
      <c r="B18" s="327"/>
      <c r="C18" s="327"/>
      <c r="D18" s="327"/>
      <c r="E18" s="327"/>
      <c r="F18" s="328"/>
      <c r="G18" s="143"/>
      <c r="H18" s="127"/>
      <c r="I18" s="127"/>
    </row>
    <row r="19" spans="1:9" ht="15.75">
      <c r="A19" s="320" t="s">
        <v>46</v>
      </c>
      <c r="B19" s="321"/>
      <c r="C19" s="321"/>
      <c r="D19" s="321"/>
      <c r="E19" s="321"/>
      <c r="F19" s="322"/>
      <c r="G19" s="133"/>
      <c r="H19" s="127"/>
      <c r="I19" s="127"/>
    </row>
    <row r="20" spans="1:9" ht="15.75">
      <c r="A20" s="320" t="s">
        <v>47</v>
      </c>
      <c r="B20" s="321"/>
      <c r="C20" s="321"/>
      <c r="D20" s="321"/>
      <c r="E20" s="321"/>
      <c r="F20" s="322"/>
      <c r="G20" s="133"/>
      <c r="H20" s="127"/>
      <c r="I20" s="127"/>
    </row>
    <row r="21" spans="1:9" ht="15.75">
      <c r="A21" s="320" t="s">
        <v>48</v>
      </c>
      <c r="B21" s="321"/>
      <c r="C21" s="321"/>
      <c r="D21" s="321"/>
      <c r="E21" s="321"/>
      <c r="F21" s="322"/>
      <c r="G21" s="133"/>
      <c r="H21" s="127"/>
      <c r="I21" s="127"/>
    </row>
    <row r="22" spans="1:9" ht="15.75">
      <c r="A22" s="320" t="s">
        <v>49</v>
      </c>
      <c r="B22" s="321"/>
      <c r="C22" s="321"/>
      <c r="D22" s="321"/>
      <c r="E22" s="321"/>
      <c r="F22" s="322"/>
      <c r="G22" s="144"/>
      <c r="H22" s="127"/>
      <c r="I22" s="127"/>
    </row>
    <row r="23" spans="1:9" ht="15">
      <c r="A23" s="127"/>
      <c r="B23" s="127"/>
      <c r="C23" s="127"/>
      <c r="D23" s="127"/>
      <c r="E23" s="127"/>
      <c r="F23" s="127"/>
      <c r="G23" s="127"/>
      <c r="H23" s="127"/>
      <c r="I23" s="127"/>
    </row>
    <row r="24" spans="1:9" ht="15.75">
      <c r="A24" s="145" t="s">
        <v>50</v>
      </c>
      <c r="B24" s="146" t="s">
        <v>51</v>
      </c>
      <c r="C24" s="123"/>
      <c r="D24" s="147"/>
      <c r="E24" s="147"/>
      <c r="F24" s="147"/>
      <c r="G24" s="147"/>
      <c r="H24" s="147"/>
      <c r="I24" s="127"/>
    </row>
    <row r="25" spans="1:9" ht="15.75">
      <c r="A25" s="138" t="s">
        <v>52</v>
      </c>
      <c r="B25" s="148" t="e">
        <f>(G22*G11*G19)/G20</f>
        <v>#DIV/0!</v>
      </c>
      <c r="C25" s="149"/>
      <c r="D25" s="150"/>
      <c r="E25" s="151"/>
      <c r="F25" s="151"/>
      <c r="G25" s="151"/>
      <c r="H25" s="152"/>
      <c r="I25" s="127"/>
    </row>
    <row r="26" spans="1:9" ht="15.75">
      <c r="A26" s="138" t="s">
        <v>53</v>
      </c>
      <c r="B26" s="148"/>
      <c r="C26" s="149"/>
      <c r="D26" s="150"/>
      <c r="E26" s="151"/>
      <c r="F26" s="151"/>
      <c r="G26" s="151"/>
      <c r="H26" s="152"/>
      <c r="I26" s="127"/>
    </row>
    <row r="27" spans="1:9" ht="15">
      <c r="A27" s="153"/>
      <c r="B27" s="153"/>
      <c r="C27" s="150"/>
      <c r="D27" s="150"/>
      <c r="E27" s="151"/>
      <c r="F27" s="151"/>
      <c r="G27" s="151"/>
      <c r="H27" s="152"/>
      <c r="I27" s="127"/>
    </row>
    <row r="28" spans="1:9" ht="15.75">
      <c r="A28" s="126" t="s">
        <v>54</v>
      </c>
      <c r="B28" s="154" t="e">
        <f>SUM(B25:B27)</f>
        <v>#DIV/0!</v>
      </c>
      <c r="C28" s="155"/>
      <c r="D28" s="150"/>
      <c r="E28" s="127"/>
      <c r="F28" s="127"/>
      <c r="G28" s="127"/>
      <c r="H28" s="127"/>
      <c r="I28" s="127"/>
    </row>
    <row r="29" spans="1:9" ht="15.75">
      <c r="A29" s="156"/>
      <c r="B29" s="157"/>
      <c r="C29" s="157"/>
      <c r="D29" s="127"/>
      <c r="E29" s="127"/>
      <c r="F29" s="127"/>
      <c r="G29" s="127"/>
      <c r="H29" s="127"/>
      <c r="I29" s="127"/>
    </row>
    <row r="30" spans="1:9" ht="15.75">
      <c r="A30" s="158" t="s">
        <v>55</v>
      </c>
      <c r="B30" s="159"/>
      <c r="C30" s="159"/>
      <c r="D30" s="329" t="s">
        <v>56</v>
      </c>
      <c r="E30" s="329"/>
      <c r="F30" s="329"/>
      <c r="G30" s="329"/>
      <c r="H30" s="329"/>
      <c r="I30" s="147"/>
    </row>
    <row r="31" spans="1:9" ht="15.75">
      <c r="A31" s="160" t="s">
        <v>57</v>
      </c>
      <c r="B31" s="161">
        <f>G46*12.75%</f>
        <v>0</v>
      </c>
      <c r="C31" s="162"/>
      <c r="D31" s="163" t="s">
        <v>58</v>
      </c>
      <c r="E31" s="163" t="s">
        <v>59</v>
      </c>
      <c r="F31" s="163" t="s">
        <v>60</v>
      </c>
      <c r="G31" s="163" t="s">
        <v>61</v>
      </c>
      <c r="H31" s="163" t="s">
        <v>32</v>
      </c>
      <c r="I31" s="179"/>
    </row>
    <row r="32" spans="1:9" ht="15.75">
      <c r="A32" s="153" t="s">
        <v>62</v>
      </c>
      <c r="B32" s="164"/>
      <c r="C32" s="162"/>
      <c r="D32" s="131"/>
      <c r="E32" s="165">
        <f>'Encargos Sociais'!C34</f>
        <v>0.33700000000000002</v>
      </c>
      <c r="F32" s="166">
        <f>(D32*E32)+D32</f>
        <v>0</v>
      </c>
      <c r="G32" s="167">
        <v>11.2</v>
      </c>
      <c r="H32" s="135">
        <f>F32*G32</f>
        <v>0</v>
      </c>
      <c r="I32" s="179"/>
    </row>
    <row r="33" spans="1:9" ht="15.75">
      <c r="A33" s="153" t="s">
        <v>63</v>
      </c>
      <c r="B33" s="164"/>
      <c r="C33" s="162"/>
      <c r="D33" s="126" t="s">
        <v>64</v>
      </c>
      <c r="E33" s="126" t="s">
        <v>65</v>
      </c>
      <c r="F33" s="126" t="s">
        <v>60</v>
      </c>
      <c r="G33" s="126" t="s">
        <v>61</v>
      </c>
      <c r="H33" s="126" t="s">
        <v>32</v>
      </c>
      <c r="I33" s="179"/>
    </row>
    <row r="34" spans="1:9" ht="15.75">
      <c r="A34" s="153" t="s">
        <v>66</v>
      </c>
      <c r="B34" s="164"/>
      <c r="C34" s="162"/>
      <c r="D34" s="168"/>
      <c r="E34" s="169">
        <f>G22</f>
        <v>0</v>
      </c>
      <c r="F34" s="170">
        <f>D34*E34</f>
        <v>0</v>
      </c>
      <c r="G34" s="171">
        <v>10</v>
      </c>
      <c r="H34" s="135">
        <f>F34*G34</f>
        <v>0</v>
      </c>
      <c r="I34" s="179"/>
    </row>
    <row r="35" spans="1:9" ht="15.75">
      <c r="A35" s="153" t="s">
        <v>67</v>
      </c>
      <c r="B35" s="164">
        <f>H50</f>
        <v>0</v>
      </c>
      <c r="C35" s="162"/>
      <c r="D35" s="172" t="s">
        <v>68</v>
      </c>
      <c r="E35" s="169"/>
      <c r="F35" s="173"/>
      <c r="G35" s="171"/>
      <c r="H35" s="135">
        <f>H32+H34</f>
        <v>0</v>
      </c>
      <c r="I35" s="179"/>
    </row>
    <row r="36" spans="1:9" ht="15.75">
      <c r="A36" s="153" t="s">
        <v>69</v>
      </c>
      <c r="B36" s="164"/>
      <c r="C36" s="162"/>
      <c r="D36" s="163" t="s">
        <v>70</v>
      </c>
      <c r="E36" s="163" t="s">
        <v>59</v>
      </c>
      <c r="F36" s="163" t="s">
        <v>60</v>
      </c>
      <c r="G36" s="163" t="s">
        <v>61</v>
      </c>
      <c r="H36" s="163" t="s">
        <v>32</v>
      </c>
      <c r="I36" s="179"/>
    </row>
    <row r="37" spans="1:9" ht="15.75">
      <c r="A37" s="153" t="s">
        <v>71</v>
      </c>
      <c r="B37" s="174"/>
      <c r="C37" s="162"/>
      <c r="D37" s="131"/>
      <c r="E37" s="165">
        <f>'Encargos Sociais'!C34</f>
        <v>0.33700000000000002</v>
      </c>
      <c r="F37" s="166">
        <f>(D37*E37)+D37</f>
        <v>0</v>
      </c>
      <c r="G37" s="167">
        <v>11.2</v>
      </c>
      <c r="H37" s="135">
        <f>F37*G37</f>
        <v>0</v>
      </c>
      <c r="I37" s="179"/>
    </row>
    <row r="38" spans="1:9" ht="15.75">
      <c r="A38" s="153" t="s">
        <v>72</v>
      </c>
      <c r="B38" s="168">
        <f>H35*B37</f>
        <v>0</v>
      </c>
      <c r="C38" s="157"/>
      <c r="D38" s="126" t="s">
        <v>64</v>
      </c>
      <c r="E38" s="126" t="s">
        <v>65</v>
      </c>
      <c r="F38" s="126" t="s">
        <v>60</v>
      </c>
      <c r="G38" s="126" t="s">
        <v>61</v>
      </c>
      <c r="H38" s="126" t="s">
        <v>32</v>
      </c>
      <c r="I38" s="179"/>
    </row>
    <row r="39" spans="1:9" ht="15.75">
      <c r="A39" s="153" t="s">
        <v>73</v>
      </c>
      <c r="B39" s="175"/>
      <c r="C39" s="157"/>
      <c r="D39" s="168"/>
      <c r="E39" s="169">
        <v>20</v>
      </c>
      <c r="F39" s="170">
        <f>D39*E39</f>
        <v>0</v>
      </c>
      <c r="G39" s="171">
        <v>10</v>
      </c>
      <c r="H39" s="135">
        <f>F39*G39</f>
        <v>0</v>
      </c>
      <c r="I39" s="179"/>
    </row>
    <row r="40" spans="1:9" ht="15.75">
      <c r="A40" s="153" t="s">
        <v>74</v>
      </c>
      <c r="B40" s="168">
        <f>H40*B39</f>
        <v>0</v>
      </c>
      <c r="C40" s="157"/>
      <c r="D40" s="172" t="s">
        <v>75</v>
      </c>
      <c r="E40" s="169"/>
      <c r="F40" s="173"/>
      <c r="G40" s="171"/>
      <c r="H40" s="135">
        <f>H37+H39</f>
        <v>0</v>
      </c>
      <c r="I40" s="179"/>
    </row>
    <row r="41" spans="1:9" ht="15.75">
      <c r="A41" s="138" t="s">
        <v>76</v>
      </c>
      <c r="B41" s="154">
        <f>SUM(B31:B36)+B38+B40</f>
        <v>0</v>
      </c>
      <c r="C41" s="155"/>
      <c r="I41" s="179"/>
    </row>
    <row r="42" spans="1:9" ht="15.75">
      <c r="A42" s="138" t="s">
        <v>77</v>
      </c>
      <c r="B42" s="154">
        <f>B41/10*B43</f>
        <v>0</v>
      </c>
      <c r="C42" s="155"/>
      <c r="I42" s="179"/>
    </row>
    <row r="43" spans="1:9" ht="15.75">
      <c r="A43" s="176" t="s">
        <v>78</v>
      </c>
      <c r="B43" s="177">
        <f>(G15*5)/44</f>
        <v>1.3636363636363635</v>
      </c>
      <c r="C43" s="178"/>
      <c r="D43" s="127"/>
      <c r="E43" s="179"/>
      <c r="F43" s="179"/>
      <c r="G43" s="179"/>
      <c r="H43" s="179"/>
      <c r="I43" s="179"/>
    </row>
    <row r="44" spans="1:9" ht="15.75">
      <c r="A44" s="179"/>
      <c r="B44" s="179"/>
      <c r="C44" s="179"/>
      <c r="D44" s="180" t="s">
        <v>79</v>
      </c>
      <c r="E44" s="181"/>
      <c r="F44" s="181"/>
      <c r="G44" s="127"/>
      <c r="H44" s="127"/>
      <c r="I44" s="179"/>
    </row>
    <row r="45" spans="1:9" ht="15">
      <c r="A45" s="151"/>
      <c r="B45" s="151"/>
      <c r="C45" s="151"/>
      <c r="D45" s="182" t="s">
        <v>80</v>
      </c>
      <c r="E45" s="183" t="s">
        <v>81</v>
      </c>
      <c r="F45" s="183" t="s">
        <v>82</v>
      </c>
      <c r="G45" s="184" t="s">
        <v>83</v>
      </c>
      <c r="H45" s="184" t="s">
        <v>84</v>
      </c>
      <c r="I45" s="179"/>
    </row>
    <row r="46" spans="1:9" ht="15">
      <c r="A46" s="151"/>
      <c r="B46" s="151"/>
      <c r="C46" s="151"/>
      <c r="D46" s="185" t="s">
        <v>85</v>
      </c>
      <c r="E46" s="186" t="s">
        <v>86</v>
      </c>
      <c r="F46" s="187"/>
      <c r="G46" s="188">
        <f>G18</f>
        <v>0</v>
      </c>
      <c r="H46" s="189">
        <f>F46*G46</f>
        <v>0</v>
      </c>
      <c r="I46" s="179"/>
    </row>
    <row r="47" spans="1:9" ht="15">
      <c r="A47" s="151"/>
      <c r="B47" s="151"/>
      <c r="C47" s="151"/>
      <c r="D47" s="190" t="s">
        <v>87</v>
      </c>
      <c r="E47" s="191" t="s">
        <v>88</v>
      </c>
      <c r="F47" s="192"/>
      <c r="G47" s="193"/>
      <c r="H47" s="194"/>
      <c r="I47" s="179"/>
    </row>
    <row r="48" spans="1:9" ht="15">
      <c r="A48" s="151"/>
      <c r="B48" s="151"/>
      <c r="C48" s="151"/>
      <c r="D48" s="190" t="s">
        <v>89</v>
      </c>
      <c r="E48" s="191" t="s">
        <v>88</v>
      </c>
      <c r="F48" s="195">
        <v>0</v>
      </c>
      <c r="G48" s="194"/>
      <c r="H48" s="194"/>
      <c r="I48" s="179"/>
    </row>
    <row r="49" spans="1:9" ht="15">
      <c r="A49" s="151"/>
      <c r="B49" s="151"/>
      <c r="C49" s="151"/>
      <c r="D49" s="190" t="s">
        <v>90</v>
      </c>
      <c r="E49" s="191" t="s">
        <v>91</v>
      </c>
      <c r="F49" s="196"/>
      <c r="G49" s="194">
        <f>H46</f>
        <v>0</v>
      </c>
      <c r="H49" s="194">
        <f>F49*G49/100</f>
        <v>0</v>
      </c>
      <c r="I49" s="179"/>
    </row>
    <row r="50" spans="1:9" ht="15.75">
      <c r="A50" s="151"/>
      <c r="B50" s="151"/>
      <c r="C50" s="151"/>
      <c r="D50" s="197" t="s">
        <v>92</v>
      </c>
      <c r="E50" s="198" t="s">
        <v>93</v>
      </c>
      <c r="F50" s="199">
        <f>F47*12</f>
        <v>0</v>
      </c>
      <c r="G50" s="200">
        <f>IF(F48&lt;=F47,H49,0)</f>
        <v>0</v>
      </c>
      <c r="H50" s="200">
        <f>IFERROR(G50/F50,0)</f>
        <v>0</v>
      </c>
      <c r="I50" s="179"/>
    </row>
    <row r="51" spans="1:9" ht="15.75">
      <c r="A51" s="151"/>
      <c r="B51" s="151"/>
      <c r="C51" s="151"/>
      <c r="D51" s="201"/>
      <c r="E51" s="202"/>
      <c r="F51" s="203"/>
      <c r="G51" s="204"/>
      <c r="H51" s="204"/>
      <c r="I51" s="179"/>
    </row>
    <row r="52" spans="1:9" ht="15.75">
      <c r="A52" s="151"/>
      <c r="B52" s="151"/>
      <c r="C52" s="151"/>
      <c r="D52" s="201"/>
      <c r="E52" s="202"/>
      <c r="F52" s="203"/>
      <c r="G52" s="204"/>
      <c r="H52" s="204"/>
      <c r="I52" s="179"/>
    </row>
    <row r="53" spans="1:9" ht="15.75">
      <c r="A53" s="150"/>
      <c r="B53" s="157"/>
      <c r="C53" s="157"/>
      <c r="D53" s="201"/>
      <c r="E53" s="202"/>
      <c r="F53" s="203"/>
      <c r="G53" s="204"/>
      <c r="H53" s="204"/>
      <c r="I53" s="179"/>
    </row>
    <row r="54" spans="1:9" ht="15.75">
      <c r="A54" s="205" t="s">
        <v>94</v>
      </c>
      <c r="B54" s="206"/>
      <c r="C54" s="206"/>
      <c r="D54" s="206"/>
      <c r="E54" s="206"/>
      <c r="F54" s="206"/>
      <c r="G54" s="207"/>
      <c r="H54" s="208" t="e">
        <f>($B$42+$B$28)</f>
        <v>#DIV/0!</v>
      </c>
      <c r="I54" s="179"/>
    </row>
    <row r="55" spans="1:9">
      <c r="A55" s="209"/>
      <c r="B55" s="209"/>
      <c r="C55" s="209"/>
      <c r="D55" s="209"/>
      <c r="E55" s="209"/>
      <c r="F55" s="210"/>
      <c r="G55" s="210"/>
      <c r="H55" s="210"/>
      <c r="I55" s="179"/>
    </row>
    <row r="56" spans="1:9" ht="15.75">
      <c r="A56" s="211" t="s">
        <v>95</v>
      </c>
      <c r="B56" s="212"/>
      <c r="C56" s="212"/>
      <c r="D56" s="212"/>
      <c r="E56" s="212"/>
      <c r="F56" s="212"/>
      <c r="G56" s="213"/>
      <c r="H56" s="210"/>
      <c r="I56" s="179"/>
    </row>
    <row r="57" spans="1:9" ht="15.75">
      <c r="A57" s="214" t="s">
        <v>80</v>
      </c>
      <c r="B57" s="215" t="s">
        <v>81</v>
      </c>
      <c r="C57" s="215"/>
      <c r="D57" s="215" t="s">
        <v>82</v>
      </c>
      <c r="E57" s="216" t="s">
        <v>83</v>
      </c>
      <c r="F57" s="216" t="s">
        <v>84</v>
      </c>
      <c r="G57" s="217" t="s">
        <v>96</v>
      </c>
      <c r="H57" s="179"/>
      <c r="I57" s="238"/>
    </row>
    <row r="58" spans="1:9" ht="15.75">
      <c r="A58" s="218" t="s">
        <v>97</v>
      </c>
      <c r="B58" s="219" t="s">
        <v>91</v>
      </c>
      <c r="C58" s="219"/>
      <c r="D58" s="220">
        <f>BDI!C21</f>
        <v>0.31480000000000002</v>
      </c>
      <c r="E58" s="189" t="e">
        <f>H54</f>
        <v>#DIV/0!</v>
      </c>
      <c r="F58" s="189" t="e">
        <f>D58*E58/1</f>
        <v>#DIV/0!</v>
      </c>
      <c r="G58" s="221"/>
      <c r="H58" s="127"/>
      <c r="I58" s="179"/>
    </row>
    <row r="59" spans="1:9" ht="15.75">
      <c r="A59" s="222" t="s">
        <v>98</v>
      </c>
      <c r="B59" s="223"/>
      <c r="C59" s="223"/>
      <c r="D59" s="222"/>
      <c r="E59" s="224"/>
      <c r="F59" s="225"/>
      <c r="G59" s="226" t="e">
        <f>+F58</f>
        <v>#DIV/0!</v>
      </c>
      <c r="H59" s="127"/>
      <c r="I59" s="238"/>
    </row>
    <row r="60" spans="1:9" ht="15">
      <c r="A60" s="209"/>
      <c r="B60" s="209"/>
      <c r="C60" s="209"/>
      <c r="D60" s="227"/>
      <c r="E60" s="227"/>
      <c r="F60" s="221"/>
      <c r="G60" s="221"/>
      <c r="H60" s="221"/>
      <c r="I60" s="179"/>
    </row>
    <row r="61" spans="1:9" ht="15.75">
      <c r="A61" s="228" t="s">
        <v>99</v>
      </c>
      <c r="B61" s="229"/>
      <c r="C61" s="229"/>
      <c r="D61" s="230"/>
      <c r="E61" s="230"/>
      <c r="F61" s="231"/>
      <c r="G61" s="232"/>
      <c r="H61" s="233" t="e">
        <f>G59</f>
        <v>#DIV/0!</v>
      </c>
      <c r="I61" s="179"/>
    </row>
    <row r="62" spans="1:9">
      <c r="A62" s="209"/>
      <c r="B62" s="209"/>
      <c r="C62" s="209"/>
      <c r="D62" s="209"/>
      <c r="E62" s="209"/>
      <c r="F62" s="210"/>
      <c r="G62" s="210"/>
      <c r="H62" s="210"/>
      <c r="I62" s="179"/>
    </row>
    <row r="63" spans="1:9" ht="15.75">
      <c r="A63" s="228" t="s">
        <v>100</v>
      </c>
      <c r="B63" s="229"/>
      <c r="C63" s="229"/>
      <c r="D63" s="229"/>
      <c r="E63" s="229"/>
      <c r="F63" s="234"/>
      <c r="G63" s="235"/>
      <c r="H63" s="236" t="e">
        <f>H54+H61</f>
        <v>#DIV/0!</v>
      </c>
      <c r="I63" s="179"/>
    </row>
    <row r="64" spans="1:9" ht="15">
      <c r="A64" s="150"/>
      <c r="B64" s="157"/>
      <c r="C64" s="157"/>
      <c r="D64" s="127"/>
      <c r="E64" s="127"/>
      <c r="F64" s="179"/>
      <c r="G64" s="179"/>
      <c r="H64" s="127"/>
      <c r="I64" s="179"/>
    </row>
    <row r="65" spans="1:9" ht="15.75">
      <c r="A65" s="239" t="s">
        <v>101</v>
      </c>
      <c r="B65" s="240"/>
      <c r="C65" s="240"/>
      <c r="D65" s="240"/>
      <c r="E65" s="240"/>
      <c r="F65" s="240"/>
      <c r="G65" s="240"/>
      <c r="H65" s="241" t="e">
        <f>H63/(G11*G22)</f>
        <v>#DIV/0!</v>
      </c>
      <c r="I65" s="179"/>
    </row>
    <row r="66" spans="1:9" ht="15">
      <c r="A66" s="127"/>
      <c r="B66" s="127"/>
      <c r="C66" s="127"/>
      <c r="D66" s="127"/>
      <c r="E66" s="127"/>
      <c r="F66" s="127"/>
      <c r="G66" s="127"/>
      <c r="H66" s="127"/>
      <c r="I66" s="127"/>
    </row>
    <row r="67" spans="1:9" ht="18">
      <c r="A67" s="242" t="s">
        <v>102</v>
      </c>
      <c r="B67" s="243"/>
      <c r="C67" s="243"/>
      <c r="D67" s="243"/>
      <c r="E67" s="243"/>
      <c r="F67" s="243"/>
      <c r="G67" s="244"/>
      <c r="H67" s="127"/>
      <c r="I67" s="127"/>
    </row>
    <row r="68" spans="1:9" ht="18">
      <c r="A68" s="245" t="s">
        <v>103</v>
      </c>
      <c r="B68" s="246"/>
      <c r="C68" s="246"/>
      <c r="D68" s="246"/>
      <c r="E68" s="247"/>
      <c r="F68" s="248" t="s">
        <v>104</v>
      </c>
      <c r="G68" s="249" t="s">
        <v>91</v>
      </c>
      <c r="H68" s="127"/>
      <c r="I68" s="127"/>
    </row>
    <row r="69" spans="1:9" ht="18">
      <c r="A69" s="250" t="str">
        <f>A24</f>
        <v>1- CUSTO VARIÁVEL</v>
      </c>
      <c r="B69" s="251"/>
      <c r="C69" s="251"/>
      <c r="D69" s="252"/>
      <c r="E69" s="253"/>
      <c r="F69" s="247" t="e">
        <f>SUM(F70:F71)</f>
        <v>#DIV/0!</v>
      </c>
      <c r="G69" s="254" t="e">
        <f t="shared" ref="G69:G75" si="0">F69/$F$77</f>
        <v>#DIV/0!</v>
      </c>
      <c r="H69" s="127"/>
      <c r="I69" s="127"/>
    </row>
    <row r="70" spans="1:9" ht="18">
      <c r="A70" s="255" t="str">
        <f>A25</f>
        <v>1.1 COMBUSTÍVEL</v>
      </c>
      <c r="B70" s="256"/>
      <c r="C70" s="256"/>
      <c r="D70" s="246"/>
      <c r="E70" s="257"/>
      <c r="F70" s="257" t="e">
        <f>B25</f>
        <v>#DIV/0!</v>
      </c>
      <c r="G70" s="258" t="e">
        <f t="shared" si="0"/>
        <v>#DIV/0!</v>
      </c>
      <c r="H70" s="127"/>
      <c r="I70" s="127"/>
    </row>
    <row r="71" spans="1:9" ht="18">
      <c r="A71" s="259" t="str">
        <f>A26</f>
        <v>1.2 MANUTENÇÃO</v>
      </c>
      <c r="B71" s="260"/>
      <c r="C71" s="260"/>
      <c r="D71" s="261"/>
      <c r="E71" s="262"/>
      <c r="F71" s="263">
        <f>B26</f>
        <v>0</v>
      </c>
      <c r="G71" s="258" t="e">
        <f t="shared" si="0"/>
        <v>#DIV/0!</v>
      </c>
      <c r="H71" s="127"/>
      <c r="I71" s="127"/>
    </row>
    <row r="72" spans="1:9" ht="18">
      <c r="A72" s="264" t="str">
        <f>A30</f>
        <v xml:space="preserve">2 - TOTAL CUSTO FIXO MENSAL </v>
      </c>
      <c r="B72" s="260"/>
      <c r="C72" s="260"/>
      <c r="D72" s="261"/>
      <c r="E72" s="262"/>
      <c r="F72" s="247">
        <f>SUM(F73)</f>
        <v>0</v>
      </c>
      <c r="G72" s="254" t="e">
        <f t="shared" si="0"/>
        <v>#DIV/0!</v>
      </c>
      <c r="H72" s="127"/>
      <c r="I72" s="127"/>
    </row>
    <row r="73" spans="1:9" ht="18">
      <c r="A73" s="259" t="str">
        <f>A42</f>
        <v>2.1 TOTAL CUSTO FIXO MENSAL</v>
      </c>
      <c r="B73" s="260"/>
      <c r="C73" s="260"/>
      <c r="D73" s="261"/>
      <c r="E73" s="262"/>
      <c r="F73" s="257">
        <f>B42</f>
        <v>0</v>
      </c>
      <c r="G73" s="258" t="e">
        <f t="shared" si="0"/>
        <v>#DIV/0!</v>
      </c>
      <c r="H73" s="127"/>
      <c r="I73" s="127"/>
    </row>
    <row r="74" spans="1:9" ht="18">
      <c r="A74" s="265" t="str">
        <f>A54</f>
        <v>3- CUSTO TOTAL MENSAL COM DESPESAS OPERACIONAIS</v>
      </c>
      <c r="B74" s="266"/>
      <c r="C74" s="266"/>
      <c r="D74" s="266"/>
      <c r="E74" s="267"/>
      <c r="F74" s="247" t="e">
        <f>F69+F72</f>
        <v>#DIV/0!</v>
      </c>
      <c r="G74" s="254" t="e">
        <f t="shared" si="0"/>
        <v>#DIV/0!</v>
      </c>
      <c r="H74" s="127"/>
      <c r="I74" s="127"/>
    </row>
    <row r="75" spans="1:9" ht="18">
      <c r="A75" s="268" t="str">
        <f>A56</f>
        <v xml:space="preserve">4- BENEFÍCIOS E DESPESAS INDIRETAS </v>
      </c>
      <c r="B75" s="269"/>
      <c r="C75" s="269"/>
      <c r="D75" s="266"/>
      <c r="E75" s="247"/>
      <c r="F75" s="247" t="e">
        <f>H61</f>
        <v>#DIV/0!</v>
      </c>
      <c r="G75" s="254" t="e">
        <f t="shared" si="0"/>
        <v>#DIV/0!</v>
      </c>
      <c r="H75" s="127"/>
      <c r="I75" s="127"/>
    </row>
    <row r="76" spans="1:9" ht="18">
      <c r="A76" s="270"/>
      <c r="B76" s="271"/>
      <c r="C76" s="271"/>
      <c r="D76" s="272"/>
      <c r="E76" s="273"/>
      <c r="F76" s="274"/>
      <c r="G76" s="275"/>
      <c r="H76" s="127"/>
      <c r="I76" s="127"/>
    </row>
    <row r="77" spans="1:9" ht="18">
      <c r="A77" s="276" t="str">
        <f>A63</f>
        <v xml:space="preserve">5- PREÇO MENSAL TOTAL COM O TRANSPORTE ESCOLAR </v>
      </c>
      <c r="B77" s="277"/>
      <c r="C77" s="277"/>
      <c r="D77" s="278"/>
      <c r="E77" s="278"/>
      <c r="F77" s="278" t="e">
        <f>F74+F75</f>
        <v>#DIV/0!</v>
      </c>
      <c r="G77" s="279" t="e">
        <f>G74+G75</f>
        <v>#DIV/0!</v>
      </c>
      <c r="H77" s="127"/>
      <c r="I77" s="127"/>
    </row>
    <row r="78" spans="1:9" ht="18">
      <c r="A78" s="280"/>
      <c r="B78" s="281"/>
      <c r="C78" s="281"/>
      <c r="D78" s="281"/>
      <c r="E78" s="281"/>
      <c r="F78" s="281"/>
      <c r="G78" s="282"/>
      <c r="H78" s="127"/>
      <c r="I78" s="127"/>
    </row>
    <row r="79" spans="1:9" ht="18">
      <c r="A79" s="283" t="s">
        <v>105</v>
      </c>
      <c r="B79" s="284"/>
      <c r="C79" s="284"/>
      <c r="D79" s="284"/>
      <c r="E79" s="284"/>
      <c r="F79" s="284"/>
      <c r="G79" s="285">
        <f>G11</f>
        <v>156</v>
      </c>
      <c r="H79" s="127"/>
      <c r="I79" s="127"/>
    </row>
    <row r="80" spans="1:9" ht="18">
      <c r="A80" s="283" t="s">
        <v>106</v>
      </c>
      <c r="B80" s="284"/>
      <c r="C80" s="284"/>
      <c r="D80" s="284"/>
      <c r="E80" s="284"/>
      <c r="F80" s="284"/>
      <c r="G80" s="286">
        <f>G22</f>
        <v>0</v>
      </c>
      <c r="H80" s="127"/>
      <c r="I80" s="127"/>
    </row>
    <row r="81" spans="1:9" ht="18">
      <c r="A81" s="283" t="s">
        <v>107</v>
      </c>
      <c r="B81" s="284"/>
      <c r="C81" s="284"/>
      <c r="D81" s="284"/>
      <c r="E81" s="284"/>
      <c r="F81" s="284"/>
      <c r="G81" s="285">
        <f>G79*G80</f>
        <v>0</v>
      </c>
      <c r="H81" s="127"/>
      <c r="I81" s="127"/>
    </row>
    <row r="82" spans="1:9" ht="18">
      <c r="A82" s="287" t="s">
        <v>108</v>
      </c>
      <c r="B82" s="288"/>
      <c r="C82" s="288"/>
      <c r="D82" s="288"/>
      <c r="E82" s="288"/>
      <c r="F82" s="288"/>
      <c r="G82" s="289" t="e">
        <f>F77/G81</f>
        <v>#DIV/0!</v>
      </c>
      <c r="H82" s="127"/>
      <c r="I82" s="127"/>
    </row>
    <row r="83" spans="1:9" ht="15">
      <c r="A83" s="127"/>
      <c r="B83" s="127"/>
      <c r="C83" s="127"/>
      <c r="D83" s="127"/>
      <c r="E83" s="127"/>
      <c r="F83" s="127"/>
      <c r="G83" s="127"/>
      <c r="H83" s="127"/>
      <c r="I83" s="127"/>
    </row>
    <row r="84" spans="1:9" ht="15.75">
      <c r="A84" s="290"/>
      <c r="B84" s="127"/>
      <c r="C84" s="127"/>
      <c r="D84" s="127"/>
      <c r="E84" s="127"/>
      <c r="F84" s="127"/>
      <c r="G84" s="127"/>
      <c r="H84" s="127"/>
      <c r="I84" s="127"/>
    </row>
    <row r="85" spans="1:9" ht="15.75">
      <c r="A85" s="290" t="s">
        <v>109</v>
      </c>
      <c r="B85" s="291">
        <f>G11</f>
        <v>156</v>
      </c>
      <c r="C85" s="291"/>
      <c r="D85" s="292" t="s">
        <v>110</v>
      </c>
      <c r="E85" s="127"/>
      <c r="F85" s="127"/>
      <c r="G85" s="127"/>
      <c r="H85" s="127"/>
      <c r="I85" s="127"/>
    </row>
    <row r="86" spans="1:9" ht="15.75">
      <c r="A86" s="290" t="s">
        <v>111</v>
      </c>
      <c r="B86" s="292"/>
      <c r="C86" s="292"/>
      <c r="D86" s="292"/>
      <c r="E86" s="127"/>
      <c r="F86" s="127"/>
      <c r="G86" s="127"/>
      <c r="H86" s="127"/>
      <c r="I86" s="127"/>
    </row>
    <row r="87" spans="1:9" ht="15.75">
      <c r="A87" s="290" t="s">
        <v>112</v>
      </c>
      <c r="B87" s="293"/>
      <c r="C87" s="293"/>
      <c r="D87" s="294" t="e">
        <f>H65</f>
        <v>#DIV/0!</v>
      </c>
      <c r="E87" s="295"/>
      <c r="F87" s="296"/>
      <c r="G87" s="296"/>
      <c r="H87" s="296"/>
      <c r="I87" s="127"/>
    </row>
    <row r="88" spans="1:9" ht="15.75">
      <c r="A88" s="290"/>
      <c r="B88" s="179"/>
      <c r="C88" s="179"/>
      <c r="D88" s="179"/>
      <c r="E88" s="179"/>
      <c r="F88" s="296"/>
      <c r="G88" s="296"/>
      <c r="H88" s="296"/>
      <c r="I88" s="127"/>
    </row>
    <row r="89" spans="1:9" ht="18">
      <c r="A89" s="297" t="s">
        <v>113</v>
      </c>
      <c r="B89" s="179"/>
      <c r="C89" s="179"/>
      <c r="D89" s="179"/>
      <c r="E89" s="179"/>
      <c r="F89" s="179"/>
      <c r="G89" s="179"/>
      <c r="H89" s="179"/>
      <c r="I89" s="127"/>
    </row>
    <row r="90" spans="1:9" ht="18">
      <c r="A90" s="298"/>
      <c r="B90" s="298"/>
      <c r="C90" s="298"/>
      <c r="D90" s="298"/>
      <c r="E90" s="298"/>
      <c r="F90" s="298"/>
      <c r="G90" s="298"/>
      <c r="H90" s="298"/>
      <c r="I90" s="179"/>
    </row>
    <row r="91" spans="1:9" ht="15">
      <c r="A91" s="330" t="s">
        <v>114</v>
      </c>
      <c r="B91" s="330"/>
      <c r="C91" s="330"/>
      <c r="D91" s="330"/>
      <c r="E91" s="330"/>
      <c r="F91" s="330"/>
      <c r="G91" s="330"/>
      <c r="H91" s="330"/>
      <c r="I91" s="179"/>
    </row>
    <row r="92" spans="1:9" ht="15">
      <c r="A92" s="330" t="s">
        <v>115</v>
      </c>
      <c r="B92" s="330"/>
      <c r="C92" s="330"/>
      <c r="D92" s="330"/>
      <c r="E92" s="330"/>
      <c r="F92" s="330"/>
      <c r="G92" s="330"/>
      <c r="H92" s="330"/>
      <c r="I92" s="179"/>
    </row>
    <row r="93" spans="1:9" ht="15">
      <c r="A93" s="330" t="s">
        <v>116</v>
      </c>
      <c r="B93" s="330"/>
      <c r="C93" s="330"/>
      <c r="D93" s="330"/>
      <c r="E93" s="330"/>
      <c r="F93" s="330"/>
      <c r="G93" s="330"/>
      <c r="H93" s="330"/>
      <c r="I93" s="179"/>
    </row>
    <row r="94" spans="1:9" ht="15">
      <c r="A94" s="299" t="s">
        <v>117</v>
      </c>
      <c r="B94" s="330" t="str">
        <f>B17</f>
        <v>Veículo no mínimo de 40 lugares</v>
      </c>
      <c r="C94" s="330"/>
      <c r="D94" s="330"/>
      <c r="E94" s="330"/>
      <c r="F94" s="330"/>
      <c r="G94" s="330"/>
      <c r="H94" s="330"/>
      <c r="I94" s="179"/>
    </row>
    <row r="95" spans="1:9" ht="15">
      <c r="A95" s="299" t="s">
        <v>118</v>
      </c>
      <c r="B95" s="330" t="str">
        <f>A18</f>
        <v>Veículo no máximo 20 anos de uso (fabricação acima de 2002)</v>
      </c>
      <c r="C95" s="330"/>
      <c r="D95" s="330"/>
      <c r="E95" s="330"/>
      <c r="F95" s="330"/>
      <c r="G95" s="330"/>
      <c r="H95" s="330"/>
      <c r="I95" s="179"/>
    </row>
    <row r="96" spans="1:9" ht="15">
      <c r="A96" s="300" t="s">
        <v>144</v>
      </c>
      <c r="B96" s="299"/>
      <c r="C96" s="299"/>
      <c r="D96" s="299"/>
      <c r="E96" s="299"/>
      <c r="F96" s="299"/>
      <c r="G96" s="299"/>
      <c r="H96" s="299"/>
      <c r="I96" s="179"/>
    </row>
    <row r="97" spans="1:9" ht="15">
      <c r="A97" s="330" t="s">
        <v>120</v>
      </c>
      <c r="B97" s="330"/>
      <c r="C97" s="330"/>
      <c r="D97" s="330"/>
      <c r="E97" s="330"/>
      <c r="F97" s="330"/>
      <c r="G97" s="330"/>
      <c r="H97" s="330"/>
      <c r="I97" s="179"/>
    </row>
    <row r="98" spans="1:9" ht="15">
      <c r="A98" s="330" t="s">
        <v>121</v>
      </c>
      <c r="B98" s="330"/>
      <c r="C98" s="330"/>
      <c r="D98" s="330"/>
      <c r="E98" s="330"/>
      <c r="F98" s="330"/>
      <c r="G98" s="330"/>
      <c r="H98" s="330"/>
      <c r="I98" s="179"/>
    </row>
    <row r="99" spans="1:9" ht="29.25" customHeight="1">
      <c r="A99" s="331" t="s">
        <v>122</v>
      </c>
      <c r="B99" s="331"/>
      <c r="C99" s="331"/>
      <c r="D99" s="331"/>
      <c r="E99" s="331"/>
      <c r="F99" s="331"/>
      <c r="G99" s="331"/>
      <c r="H99" s="331"/>
      <c r="I99" s="179"/>
    </row>
    <row r="100" spans="1:9" ht="15">
      <c r="A100" s="330" t="s">
        <v>123</v>
      </c>
      <c r="B100" s="330"/>
      <c r="C100" s="330"/>
      <c r="D100" s="330"/>
      <c r="E100" s="330"/>
      <c r="F100" s="330"/>
      <c r="G100" s="330"/>
      <c r="H100" s="330"/>
      <c r="I100" s="179"/>
    </row>
    <row r="101" spans="1:9" ht="15">
      <c r="A101" s="330" t="s">
        <v>124</v>
      </c>
      <c r="B101" s="330"/>
      <c r="C101" s="330"/>
      <c r="D101" s="330"/>
      <c r="E101" s="330"/>
      <c r="F101" s="330"/>
      <c r="G101" s="330"/>
      <c r="H101" s="330"/>
      <c r="I101" s="179"/>
    </row>
    <row r="102" spans="1:9" ht="15">
      <c r="A102" s="330" t="s">
        <v>125</v>
      </c>
      <c r="B102" s="330"/>
      <c r="C102" s="330"/>
      <c r="D102" s="330"/>
      <c r="E102" s="330"/>
      <c r="F102" s="330"/>
      <c r="G102" s="330"/>
      <c r="H102" s="330"/>
      <c r="I102" s="179"/>
    </row>
    <row r="103" spans="1:9" ht="15">
      <c r="A103" s="330" t="s">
        <v>126</v>
      </c>
      <c r="B103" s="330"/>
      <c r="C103" s="330"/>
      <c r="D103" s="330"/>
      <c r="E103" s="330"/>
      <c r="F103" s="330"/>
      <c r="G103" s="330"/>
      <c r="H103" s="330"/>
      <c r="I103" s="179"/>
    </row>
    <row r="104" spans="1:9" ht="15">
      <c r="A104" s="330" t="s">
        <v>127</v>
      </c>
      <c r="B104" s="330"/>
      <c r="C104" s="330"/>
      <c r="D104" s="330"/>
      <c r="E104" s="330"/>
      <c r="F104" s="330"/>
      <c r="G104" s="330"/>
      <c r="H104" s="330"/>
      <c r="I104" s="179"/>
    </row>
    <row r="105" spans="1:9" ht="15">
      <c r="A105" s="330" t="s">
        <v>128</v>
      </c>
      <c r="B105" s="330"/>
      <c r="C105" s="330"/>
      <c r="D105" s="330"/>
      <c r="E105" s="330"/>
      <c r="F105" s="330"/>
      <c r="G105" s="330"/>
      <c r="H105" s="330"/>
      <c r="I105" s="179"/>
    </row>
    <row r="106" spans="1:9" ht="30" customHeight="1">
      <c r="A106" s="331" t="s">
        <v>129</v>
      </c>
      <c r="B106" s="331"/>
      <c r="C106" s="331"/>
      <c r="D106" s="331"/>
      <c r="E106" s="331"/>
      <c r="F106" s="331"/>
      <c r="G106" s="331"/>
      <c r="H106" s="331"/>
      <c r="I106" s="179"/>
    </row>
    <row r="107" spans="1:9" ht="30" customHeight="1">
      <c r="A107" s="331" t="s">
        <v>130</v>
      </c>
      <c r="B107" s="331"/>
      <c r="C107" s="331"/>
      <c r="D107" s="331"/>
      <c r="E107" s="331"/>
      <c r="F107" s="331"/>
      <c r="G107" s="331"/>
      <c r="H107" s="331"/>
      <c r="I107" s="179"/>
    </row>
    <row r="108" spans="1:9" ht="45" customHeight="1">
      <c r="A108" s="331" t="s">
        <v>131</v>
      </c>
      <c r="B108" s="331"/>
      <c r="C108" s="331"/>
      <c r="D108" s="331"/>
      <c r="E108" s="331"/>
      <c r="F108" s="331"/>
      <c r="G108" s="331"/>
      <c r="H108" s="331"/>
      <c r="I108" s="179"/>
    </row>
    <row r="109" spans="1:9" ht="15">
      <c r="A109" s="330" t="s">
        <v>132</v>
      </c>
      <c r="B109" s="330"/>
      <c r="C109" s="330"/>
      <c r="D109" s="330"/>
      <c r="E109" s="330"/>
      <c r="F109" s="330"/>
      <c r="G109" s="330"/>
      <c r="H109" s="330"/>
      <c r="I109" s="179"/>
    </row>
    <row r="110" spans="1:9" ht="15">
      <c r="A110" s="330" t="s">
        <v>133</v>
      </c>
      <c r="B110" s="330"/>
      <c r="C110" s="330"/>
      <c r="D110" s="330"/>
      <c r="E110" s="330"/>
      <c r="F110" s="330"/>
      <c r="G110" s="330"/>
      <c r="H110" s="330"/>
      <c r="I110" s="179"/>
    </row>
    <row r="111" spans="1:9" ht="15">
      <c r="A111" s="330" t="s">
        <v>134</v>
      </c>
      <c r="B111" s="330"/>
      <c r="C111" s="330"/>
      <c r="D111" s="330"/>
      <c r="E111" s="330"/>
      <c r="F111" s="330"/>
      <c r="G111" s="330"/>
      <c r="H111" s="330"/>
      <c r="I111" s="179"/>
    </row>
    <row r="112" spans="1:9" ht="15">
      <c r="A112" s="330" t="s">
        <v>135</v>
      </c>
      <c r="B112" s="330"/>
      <c r="C112" s="330"/>
      <c r="D112" s="330"/>
      <c r="E112" s="330"/>
      <c r="F112" s="330"/>
      <c r="G112" s="330"/>
      <c r="H112" s="330"/>
      <c r="I112" s="179"/>
    </row>
    <row r="113" spans="1:9" ht="30" customHeight="1">
      <c r="A113" s="331" t="s">
        <v>136</v>
      </c>
      <c r="B113" s="331"/>
      <c r="C113" s="331"/>
      <c r="D113" s="331"/>
      <c r="E113" s="331"/>
      <c r="F113" s="331"/>
      <c r="G113" s="331"/>
      <c r="H113" s="331"/>
      <c r="I113" s="179"/>
    </row>
    <row r="114" spans="1:9" ht="30" customHeight="1">
      <c r="A114" s="331" t="s">
        <v>137</v>
      </c>
      <c r="B114" s="331"/>
      <c r="C114" s="331"/>
      <c r="D114" s="331"/>
      <c r="E114" s="331"/>
      <c r="F114" s="331"/>
      <c r="G114" s="331"/>
      <c r="H114" s="331"/>
      <c r="I114" s="179"/>
    </row>
    <row r="115" spans="1:9" ht="15">
      <c r="A115" s="330" t="s">
        <v>138</v>
      </c>
      <c r="B115" s="330"/>
      <c r="C115" s="330"/>
      <c r="D115" s="330"/>
      <c r="E115" s="330"/>
      <c r="F115" s="330"/>
      <c r="G115" s="330"/>
      <c r="H115" s="330"/>
      <c r="I115" s="179"/>
    </row>
    <row r="116" spans="1:9" ht="15">
      <c r="A116" s="127"/>
      <c r="B116" s="127"/>
      <c r="C116" s="127"/>
      <c r="D116" s="127"/>
      <c r="E116" s="127"/>
      <c r="F116" s="127"/>
      <c r="G116" s="127"/>
      <c r="H116" s="127"/>
      <c r="I116" s="179"/>
    </row>
    <row r="117" spans="1:9" ht="16.5">
      <c r="A117" s="301"/>
      <c r="B117" s="179"/>
      <c r="C117" s="179"/>
      <c r="I117" s="179"/>
    </row>
    <row r="118" spans="1:9" ht="18">
      <c r="A118" s="298" t="str">
        <f>Resumo!A20</f>
        <v>Candiota, 27 de Junho de 2022</v>
      </c>
      <c r="B118" s="179"/>
      <c r="C118" s="179"/>
      <c r="I118" s="179"/>
    </row>
    <row r="119" spans="1:9" ht="18">
      <c r="A119" s="298"/>
      <c r="B119" s="179"/>
      <c r="C119" s="179"/>
      <c r="I119" s="179"/>
    </row>
    <row r="120" spans="1:9" ht="18">
      <c r="A120" s="298"/>
      <c r="B120" s="179"/>
      <c r="C120" s="179"/>
      <c r="I120" s="179"/>
    </row>
    <row r="121" spans="1:9" ht="18">
      <c r="A121" s="298"/>
      <c r="B121" s="179"/>
      <c r="C121" s="179"/>
      <c r="D121" s="332" t="s">
        <v>27</v>
      </c>
      <c r="E121" s="332"/>
      <c r="F121" s="332"/>
      <c r="I121" s="179"/>
    </row>
    <row r="122" spans="1:9" ht="15">
      <c r="A122" s="179"/>
      <c r="B122" s="179"/>
      <c r="C122" s="179"/>
      <c r="D122" s="319" t="s">
        <v>154</v>
      </c>
      <c r="E122" s="319"/>
      <c r="F122" s="319"/>
      <c r="G122" s="179"/>
      <c r="H122" s="179"/>
      <c r="I122" s="179"/>
    </row>
    <row r="123" spans="1:9">
      <c r="A123" s="179"/>
      <c r="B123" s="179"/>
      <c r="C123" s="179"/>
      <c r="D123" s="179"/>
      <c r="E123" s="179"/>
      <c r="F123" s="179"/>
      <c r="G123" s="179"/>
      <c r="H123" s="179"/>
      <c r="I123" s="179"/>
    </row>
    <row r="124" spans="1:9">
      <c r="A124" s="179"/>
      <c r="B124" s="179"/>
      <c r="C124" s="179"/>
      <c r="D124" s="179"/>
      <c r="E124" s="179"/>
      <c r="F124" s="179"/>
      <c r="G124" s="179"/>
      <c r="H124" s="179"/>
      <c r="I124" s="179"/>
    </row>
    <row r="125" spans="1:9">
      <c r="D125" s="179"/>
      <c r="E125" s="179"/>
      <c r="F125" s="179"/>
      <c r="G125" s="179"/>
      <c r="H125" s="179"/>
    </row>
    <row r="126" spans="1:9">
      <c r="D126" s="179"/>
      <c r="E126" s="179"/>
      <c r="F126" s="179"/>
      <c r="G126" s="179"/>
      <c r="H126" s="179"/>
    </row>
    <row r="127" spans="1:9">
      <c r="D127" s="179"/>
      <c r="E127" s="179"/>
      <c r="F127" s="179"/>
      <c r="G127" s="179"/>
      <c r="H127" s="179"/>
    </row>
    <row r="128" spans="1:9">
      <c r="D128" s="179"/>
      <c r="E128" s="179"/>
      <c r="F128" s="179"/>
      <c r="G128" s="179"/>
      <c r="H128" s="179"/>
    </row>
    <row r="129" spans="4:8">
      <c r="D129" s="179"/>
      <c r="E129" s="179"/>
      <c r="F129" s="179"/>
      <c r="G129" s="179"/>
      <c r="H129" s="179"/>
    </row>
  </sheetData>
  <mergeCells count="41">
    <mergeCell ref="D122:F122"/>
    <mergeCell ref="A112:H112"/>
    <mergeCell ref="A113:H113"/>
    <mergeCell ref="A114:H114"/>
    <mergeCell ref="A115:H115"/>
    <mergeCell ref="D121:F121"/>
    <mergeCell ref="A107:H107"/>
    <mergeCell ref="A108:H108"/>
    <mergeCell ref="A109:H109"/>
    <mergeCell ref="A110:H110"/>
    <mergeCell ref="A111:H111"/>
    <mergeCell ref="A102:H102"/>
    <mergeCell ref="A103:H103"/>
    <mergeCell ref="A104:H104"/>
    <mergeCell ref="A105:H105"/>
    <mergeCell ref="A106:H106"/>
    <mergeCell ref="A97:H97"/>
    <mergeCell ref="A98:H98"/>
    <mergeCell ref="A99:H99"/>
    <mergeCell ref="A100:H100"/>
    <mergeCell ref="A101:H101"/>
    <mergeCell ref="A91:H91"/>
    <mergeCell ref="A92:H92"/>
    <mergeCell ref="A93:H93"/>
    <mergeCell ref="B94:H94"/>
    <mergeCell ref="B95:H95"/>
    <mergeCell ref="A19:F19"/>
    <mergeCell ref="A20:F20"/>
    <mergeCell ref="A21:F21"/>
    <mergeCell ref="A22:F22"/>
    <mergeCell ref="D30:H30"/>
    <mergeCell ref="A14:F14"/>
    <mergeCell ref="A15:F15"/>
    <mergeCell ref="A16:F16"/>
    <mergeCell ref="B17:G17"/>
    <mergeCell ref="A18:F18"/>
    <mergeCell ref="A1:H1"/>
    <mergeCell ref="A2:H2"/>
    <mergeCell ref="A3:H3"/>
    <mergeCell ref="A4:H4"/>
    <mergeCell ref="A11:F11"/>
  </mergeCells>
  <pageMargins left="0.511811023622047" right="0.511811023622047" top="0.78740157480314998" bottom="0.78740157480314998" header="0.31496062992126" footer="0.31496062992126"/>
  <pageSetup paperSize="9" scale="57" fitToHeight="2" orientation="portrait" verticalDpi="30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29"/>
  <sheetViews>
    <sheetView topLeftCell="A100" zoomScale="70" zoomScaleNormal="70" workbookViewId="0">
      <selection activeCell="F49" sqref="F49"/>
    </sheetView>
  </sheetViews>
  <sheetFormatPr defaultColWidth="9" defaultRowHeight="12.75"/>
  <cols>
    <col min="1" max="1" width="39.28515625" customWidth="1"/>
    <col min="2" max="2" width="12.85546875" customWidth="1"/>
    <col min="4" max="4" width="31.140625" customWidth="1"/>
    <col min="5" max="5" width="17.7109375" customWidth="1"/>
    <col min="6" max="6" width="19" customWidth="1"/>
    <col min="7" max="7" width="16.140625" customWidth="1"/>
    <col min="8" max="8" width="17.7109375" customWidth="1"/>
    <col min="9" max="9" width="12.140625" customWidth="1"/>
  </cols>
  <sheetData>
    <row r="1" spans="1:10" ht="15.75">
      <c r="A1" s="317" t="str">
        <f>Resumo!A1</f>
        <v>PREGÃO PRESENCIAL 002/2022</v>
      </c>
      <c r="B1" s="317"/>
      <c r="C1" s="317"/>
      <c r="D1" s="317"/>
      <c r="E1" s="317"/>
      <c r="F1" s="317"/>
      <c r="G1" s="317"/>
      <c r="H1" s="317"/>
      <c r="I1" s="147"/>
    </row>
    <row r="2" spans="1:10" ht="15.75">
      <c r="A2" s="317" t="s">
        <v>155</v>
      </c>
      <c r="B2" s="317"/>
      <c r="C2" s="317"/>
      <c r="D2" s="317"/>
      <c r="E2" s="317"/>
      <c r="F2" s="317"/>
      <c r="G2" s="317"/>
      <c r="H2" s="317"/>
      <c r="I2" s="147"/>
    </row>
    <row r="3" spans="1:10" ht="15.75">
      <c r="A3" s="317" t="s">
        <v>156</v>
      </c>
      <c r="B3" s="317"/>
      <c r="C3" s="317"/>
      <c r="D3" s="317"/>
      <c r="E3" s="317"/>
      <c r="F3" s="317"/>
      <c r="G3" s="317"/>
      <c r="H3" s="317"/>
      <c r="I3" s="147"/>
    </row>
    <row r="4" spans="1:10" ht="15.75">
      <c r="A4" s="318" t="s">
        <v>3</v>
      </c>
      <c r="B4" s="318"/>
      <c r="C4" s="318"/>
      <c r="D4" s="318"/>
      <c r="E4" s="318"/>
      <c r="F4" s="318"/>
      <c r="G4" s="318"/>
      <c r="H4" s="318"/>
      <c r="I4" s="237"/>
    </row>
    <row r="5" spans="1:10" ht="15.75">
      <c r="A5" s="122"/>
      <c r="B5" s="122"/>
      <c r="C5" s="122"/>
      <c r="D5" s="122"/>
      <c r="E5" s="122"/>
      <c r="F5" s="122"/>
      <c r="G5" s="122"/>
      <c r="H5" s="123"/>
      <c r="I5" s="123"/>
    </row>
    <row r="6" spans="1:10" ht="15.75">
      <c r="A6" s="124" t="s">
        <v>31</v>
      </c>
      <c r="B6" s="123"/>
      <c r="C6" s="123"/>
      <c r="D6" s="123"/>
      <c r="E6" s="123"/>
      <c r="F6" s="123"/>
      <c r="G6" s="123"/>
      <c r="H6" s="123"/>
      <c r="I6" s="123"/>
    </row>
    <row r="7" spans="1:10" ht="15.75">
      <c r="A7" s="125"/>
      <c r="B7" s="126"/>
      <c r="C7" s="126"/>
      <c r="D7" s="126"/>
      <c r="E7" s="126"/>
      <c r="F7" s="126"/>
      <c r="G7" s="126" t="s">
        <v>32</v>
      </c>
      <c r="H7" s="127"/>
      <c r="I7" s="127"/>
    </row>
    <row r="8" spans="1:10" ht="15.75">
      <c r="A8" s="125" t="s">
        <v>33</v>
      </c>
      <c r="B8" s="128">
        <v>14</v>
      </c>
      <c r="C8" s="128"/>
      <c r="D8" s="128"/>
      <c r="E8" s="128"/>
      <c r="F8" s="128"/>
      <c r="G8" s="129">
        <f>SUM(B8:F8)</f>
        <v>14</v>
      </c>
      <c r="H8" s="127"/>
      <c r="I8" s="127"/>
    </row>
    <row r="9" spans="1:10" ht="15.75">
      <c r="A9" s="125" t="s">
        <v>34</v>
      </c>
      <c r="B9" s="130"/>
      <c r="C9" s="130"/>
      <c r="D9" s="130"/>
      <c r="E9" s="130"/>
      <c r="F9" s="130"/>
      <c r="G9" s="131">
        <v>0</v>
      </c>
      <c r="H9" s="127"/>
      <c r="I9" s="127"/>
    </row>
    <row r="10" spans="1:10" ht="15.75">
      <c r="A10" s="125" t="s">
        <v>35</v>
      </c>
      <c r="B10" s="132">
        <v>126</v>
      </c>
      <c r="C10" s="132"/>
      <c r="D10" s="132"/>
      <c r="E10" s="132"/>
      <c r="F10" s="132"/>
      <c r="G10" s="133">
        <v>126</v>
      </c>
      <c r="H10" s="127"/>
      <c r="I10" s="127"/>
    </row>
    <row r="11" spans="1:10" ht="15.75">
      <c r="A11" s="320" t="s">
        <v>36</v>
      </c>
      <c r="B11" s="321"/>
      <c r="C11" s="321"/>
      <c r="D11" s="321"/>
      <c r="E11" s="321"/>
      <c r="F11" s="322"/>
      <c r="G11" s="135">
        <f>G10+G9</f>
        <v>126</v>
      </c>
      <c r="H11" s="127"/>
      <c r="I11" s="127"/>
    </row>
    <row r="12" spans="1:10" ht="15.75">
      <c r="A12" s="134" t="s">
        <v>37</v>
      </c>
      <c r="B12" s="136"/>
      <c r="C12" s="136"/>
      <c r="D12" s="136"/>
      <c r="E12" s="137"/>
      <c r="F12" s="137"/>
      <c r="G12" s="138" t="s">
        <v>38</v>
      </c>
      <c r="H12" s="127"/>
      <c r="I12" s="127"/>
      <c r="J12" s="127"/>
    </row>
    <row r="13" spans="1:10" ht="15.75">
      <c r="A13" s="134" t="s">
        <v>39</v>
      </c>
      <c r="B13" s="136">
        <v>4.5</v>
      </c>
      <c r="C13" s="136"/>
      <c r="D13" s="136"/>
      <c r="E13" s="139"/>
      <c r="F13" s="139"/>
      <c r="G13" s="133">
        <f>SUM(B13:F13)</f>
        <v>4.5</v>
      </c>
      <c r="H13" s="140"/>
      <c r="I13" s="127"/>
      <c r="J13" s="127"/>
    </row>
    <row r="14" spans="1:10" ht="15.75">
      <c r="A14" s="320" t="s">
        <v>40</v>
      </c>
      <c r="B14" s="321"/>
      <c r="C14" s="321"/>
      <c r="D14" s="321"/>
      <c r="E14" s="321"/>
      <c r="F14" s="322"/>
      <c r="G14" s="133">
        <v>7.5</v>
      </c>
      <c r="H14" s="141"/>
      <c r="I14" s="141"/>
      <c r="J14" s="141"/>
    </row>
    <row r="15" spans="1:10" ht="15.75">
      <c r="A15" s="320" t="s">
        <v>41</v>
      </c>
      <c r="B15" s="321"/>
      <c r="C15" s="321"/>
      <c r="D15" s="321"/>
      <c r="E15" s="321"/>
      <c r="F15" s="322"/>
      <c r="G15" s="135">
        <f>(G14+G13)</f>
        <v>12</v>
      </c>
      <c r="H15" s="141"/>
      <c r="I15" s="141"/>
      <c r="J15" s="141"/>
    </row>
    <row r="16" spans="1:10" ht="15.75">
      <c r="A16" s="320" t="s">
        <v>42</v>
      </c>
      <c r="B16" s="321"/>
      <c r="C16" s="321"/>
      <c r="D16" s="321"/>
      <c r="E16" s="321"/>
      <c r="F16" s="322"/>
      <c r="G16" s="142">
        <f>B36/12/(G8/2)</f>
        <v>0</v>
      </c>
      <c r="H16" s="127"/>
      <c r="I16" s="127"/>
    </row>
    <row r="17" spans="1:9" ht="15.75">
      <c r="A17" s="138" t="s">
        <v>43</v>
      </c>
      <c r="B17" s="323" t="s">
        <v>157</v>
      </c>
      <c r="C17" s="324"/>
      <c r="D17" s="324"/>
      <c r="E17" s="324"/>
      <c r="F17" s="324"/>
      <c r="G17" s="325"/>
      <c r="H17" s="127"/>
      <c r="I17" s="127"/>
    </row>
    <row r="18" spans="1:9" ht="15.75">
      <c r="A18" s="326" t="s">
        <v>45</v>
      </c>
      <c r="B18" s="327"/>
      <c r="C18" s="327"/>
      <c r="D18" s="327"/>
      <c r="E18" s="327"/>
      <c r="F18" s="328"/>
      <c r="G18" s="143"/>
      <c r="H18" s="127"/>
      <c r="I18" s="127"/>
    </row>
    <row r="19" spans="1:9" ht="15.75">
      <c r="A19" s="320" t="s">
        <v>46</v>
      </c>
      <c r="B19" s="321"/>
      <c r="C19" s="321"/>
      <c r="D19" s="321"/>
      <c r="E19" s="321"/>
      <c r="F19" s="322"/>
      <c r="G19" s="133"/>
      <c r="H19" s="127"/>
      <c r="I19" s="127"/>
    </row>
    <row r="20" spans="1:9" ht="15.75">
      <c r="A20" s="320" t="s">
        <v>47</v>
      </c>
      <c r="B20" s="321"/>
      <c r="C20" s="321"/>
      <c r="D20" s="321"/>
      <c r="E20" s="321"/>
      <c r="F20" s="322"/>
      <c r="G20" s="133"/>
      <c r="H20" s="127"/>
      <c r="I20" s="127"/>
    </row>
    <row r="21" spans="1:9" ht="15.75">
      <c r="A21" s="320" t="s">
        <v>48</v>
      </c>
      <c r="B21" s="321"/>
      <c r="C21" s="321"/>
      <c r="D21" s="321"/>
      <c r="E21" s="321"/>
      <c r="F21" s="322"/>
      <c r="G21" s="133"/>
      <c r="H21" s="127"/>
      <c r="I21" s="127"/>
    </row>
    <row r="22" spans="1:9" ht="15.75">
      <c r="A22" s="320" t="s">
        <v>49</v>
      </c>
      <c r="B22" s="321"/>
      <c r="C22" s="321"/>
      <c r="D22" s="321"/>
      <c r="E22" s="321"/>
      <c r="F22" s="322"/>
      <c r="G22" s="144"/>
      <c r="H22" s="127"/>
      <c r="I22" s="127"/>
    </row>
    <row r="23" spans="1:9" ht="15">
      <c r="A23" s="127"/>
      <c r="B23" s="127"/>
      <c r="C23" s="127"/>
      <c r="D23" s="127"/>
      <c r="E23" s="127"/>
      <c r="F23" s="127"/>
      <c r="G23" s="127"/>
      <c r="H23" s="127"/>
      <c r="I23" s="127"/>
    </row>
    <row r="24" spans="1:9" ht="15.75">
      <c r="A24" s="145" t="s">
        <v>50</v>
      </c>
      <c r="B24" s="146" t="s">
        <v>51</v>
      </c>
      <c r="C24" s="123"/>
      <c r="D24" s="147"/>
      <c r="E24" s="147"/>
      <c r="F24" s="147"/>
      <c r="G24" s="147"/>
      <c r="H24" s="147"/>
      <c r="I24" s="127"/>
    </row>
    <row r="25" spans="1:9" ht="15.75">
      <c r="A25" s="138" t="s">
        <v>52</v>
      </c>
      <c r="B25" s="148" t="e">
        <f>(G22*G11*G19)/G20</f>
        <v>#DIV/0!</v>
      </c>
      <c r="C25" s="149"/>
      <c r="D25" s="150"/>
      <c r="E25" s="151"/>
      <c r="F25" s="151"/>
      <c r="G25" s="151"/>
      <c r="H25" s="152"/>
      <c r="I25" s="127"/>
    </row>
    <row r="26" spans="1:9" ht="15.75">
      <c r="A26" s="138" t="s">
        <v>53</v>
      </c>
      <c r="B26" s="148"/>
      <c r="C26" s="149"/>
      <c r="D26" s="150"/>
      <c r="E26" s="151"/>
      <c r="F26" s="151"/>
      <c r="G26" s="151"/>
      <c r="H26" s="152"/>
      <c r="I26" s="127"/>
    </row>
    <row r="27" spans="1:9" ht="15">
      <c r="A27" s="153"/>
      <c r="B27" s="153"/>
      <c r="C27" s="150"/>
      <c r="D27" s="150"/>
      <c r="E27" s="151"/>
      <c r="F27" s="151"/>
      <c r="G27" s="151"/>
      <c r="H27" s="152"/>
      <c r="I27" s="127"/>
    </row>
    <row r="28" spans="1:9" ht="15.75">
      <c r="A28" s="126" t="s">
        <v>54</v>
      </c>
      <c r="B28" s="154" t="e">
        <f>SUM(B25:B27)</f>
        <v>#DIV/0!</v>
      </c>
      <c r="C28" s="155"/>
      <c r="D28" s="150"/>
      <c r="E28" s="127"/>
      <c r="F28" s="127"/>
      <c r="G28" s="127"/>
      <c r="H28" s="127"/>
      <c r="I28" s="127"/>
    </row>
    <row r="29" spans="1:9" ht="15.75">
      <c r="A29" s="156"/>
      <c r="B29" s="157"/>
      <c r="C29" s="157"/>
      <c r="D29" s="127"/>
      <c r="E29" s="127"/>
      <c r="F29" s="127"/>
      <c r="G29" s="127"/>
      <c r="H29" s="127"/>
      <c r="I29" s="127"/>
    </row>
    <row r="30" spans="1:9" ht="15.75">
      <c r="A30" s="158" t="s">
        <v>55</v>
      </c>
      <c r="B30" s="159"/>
      <c r="C30" s="159"/>
      <c r="D30" s="329" t="s">
        <v>56</v>
      </c>
      <c r="E30" s="329"/>
      <c r="F30" s="329"/>
      <c r="G30" s="329"/>
      <c r="H30" s="329"/>
      <c r="I30" s="147"/>
    </row>
    <row r="31" spans="1:9" ht="15.75">
      <c r="A31" s="160" t="s">
        <v>57</v>
      </c>
      <c r="B31" s="161">
        <f>G46*12.75%</f>
        <v>0</v>
      </c>
      <c r="C31" s="162"/>
      <c r="D31" s="163" t="s">
        <v>58</v>
      </c>
      <c r="E31" s="163" t="s">
        <v>59</v>
      </c>
      <c r="F31" s="163" t="s">
        <v>60</v>
      </c>
      <c r="G31" s="163" t="s">
        <v>61</v>
      </c>
      <c r="H31" s="163" t="s">
        <v>32</v>
      </c>
      <c r="I31" s="179"/>
    </row>
    <row r="32" spans="1:9" ht="15.75">
      <c r="A32" s="153" t="s">
        <v>62</v>
      </c>
      <c r="B32" s="164"/>
      <c r="C32" s="162"/>
      <c r="D32" s="131"/>
      <c r="E32" s="165">
        <f>'Encargos Sociais'!C34</f>
        <v>0.33700000000000002</v>
      </c>
      <c r="F32" s="166">
        <f>(D32*E32)+D32</f>
        <v>0</v>
      </c>
      <c r="G32" s="167">
        <v>11.2</v>
      </c>
      <c r="H32" s="135">
        <f>F32*G32</f>
        <v>0</v>
      </c>
      <c r="I32" s="179"/>
    </row>
    <row r="33" spans="1:9" ht="15.75">
      <c r="A33" s="153" t="s">
        <v>63</v>
      </c>
      <c r="B33" s="164"/>
      <c r="C33" s="162"/>
      <c r="D33" s="126" t="s">
        <v>64</v>
      </c>
      <c r="E33" s="126" t="s">
        <v>65</v>
      </c>
      <c r="F33" s="126" t="s">
        <v>60</v>
      </c>
      <c r="G33" s="126" t="s">
        <v>61</v>
      </c>
      <c r="H33" s="126" t="s">
        <v>32</v>
      </c>
      <c r="I33" s="179"/>
    </row>
    <row r="34" spans="1:9" ht="15.75">
      <c r="A34" s="153" t="s">
        <v>66</v>
      </c>
      <c r="B34" s="164"/>
      <c r="C34" s="162"/>
      <c r="D34" s="168"/>
      <c r="E34" s="169">
        <f>G22</f>
        <v>0</v>
      </c>
      <c r="F34" s="170">
        <f>D34*E34</f>
        <v>0</v>
      </c>
      <c r="G34" s="171">
        <v>10</v>
      </c>
      <c r="H34" s="135">
        <f>F34*G34</f>
        <v>0</v>
      </c>
      <c r="I34" s="179"/>
    </row>
    <row r="35" spans="1:9" ht="15.75">
      <c r="A35" s="153" t="s">
        <v>67</v>
      </c>
      <c r="B35" s="164">
        <f>H50</f>
        <v>0</v>
      </c>
      <c r="C35" s="162"/>
      <c r="D35" s="172" t="s">
        <v>68</v>
      </c>
      <c r="E35" s="169"/>
      <c r="F35" s="173"/>
      <c r="G35" s="171"/>
      <c r="H35" s="135">
        <f>H32+H34</f>
        <v>0</v>
      </c>
      <c r="I35" s="179"/>
    </row>
    <row r="36" spans="1:9" ht="15.75">
      <c r="A36" s="153" t="s">
        <v>69</v>
      </c>
      <c r="B36" s="164"/>
      <c r="C36" s="162"/>
      <c r="D36" s="163" t="s">
        <v>70</v>
      </c>
      <c r="E36" s="163" t="s">
        <v>59</v>
      </c>
      <c r="F36" s="163" t="s">
        <v>60</v>
      </c>
      <c r="G36" s="163" t="s">
        <v>61</v>
      </c>
      <c r="H36" s="163" t="s">
        <v>32</v>
      </c>
      <c r="I36" s="179"/>
    </row>
    <row r="37" spans="1:9" ht="15.75">
      <c r="A37" s="153" t="s">
        <v>71</v>
      </c>
      <c r="B37" s="174"/>
      <c r="C37" s="162"/>
      <c r="D37" s="131"/>
      <c r="E37" s="165">
        <f>'Encargos Sociais'!C34</f>
        <v>0.33700000000000002</v>
      </c>
      <c r="F37" s="166">
        <f>(D37*E37)+D37</f>
        <v>0</v>
      </c>
      <c r="G37" s="167">
        <v>11.2</v>
      </c>
      <c r="H37" s="135">
        <f>F37*G37</f>
        <v>0</v>
      </c>
      <c r="I37" s="179"/>
    </row>
    <row r="38" spans="1:9" ht="15.75">
      <c r="A38" s="153" t="s">
        <v>72</v>
      </c>
      <c r="B38" s="168">
        <f>H35*B37</f>
        <v>0</v>
      </c>
      <c r="C38" s="157"/>
      <c r="D38" s="126" t="s">
        <v>64</v>
      </c>
      <c r="E38" s="126" t="s">
        <v>65</v>
      </c>
      <c r="F38" s="126" t="s">
        <v>60</v>
      </c>
      <c r="G38" s="126" t="s">
        <v>61</v>
      </c>
      <c r="H38" s="126" t="s">
        <v>32</v>
      </c>
      <c r="I38" s="179"/>
    </row>
    <row r="39" spans="1:9" ht="15.75">
      <c r="A39" s="153" t="s">
        <v>73</v>
      </c>
      <c r="B39" s="175"/>
      <c r="C39" s="157"/>
      <c r="D39" s="168"/>
      <c r="E39" s="169">
        <v>20</v>
      </c>
      <c r="F39" s="170">
        <f>D39*E39</f>
        <v>0</v>
      </c>
      <c r="G39" s="171">
        <v>10</v>
      </c>
      <c r="H39" s="135">
        <f>F39*G39</f>
        <v>0</v>
      </c>
      <c r="I39" s="179"/>
    </row>
    <row r="40" spans="1:9" ht="15.75">
      <c r="A40" s="153" t="s">
        <v>74</v>
      </c>
      <c r="B40" s="168">
        <f>H40*B39</f>
        <v>0</v>
      </c>
      <c r="C40" s="157"/>
      <c r="D40" s="172" t="s">
        <v>75</v>
      </c>
      <c r="E40" s="169"/>
      <c r="F40" s="173"/>
      <c r="G40" s="171"/>
      <c r="H40" s="135">
        <f>H37+H39</f>
        <v>0</v>
      </c>
      <c r="I40" s="179"/>
    </row>
    <row r="41" spans="1:9" ht="15.75">
      <c r="A41" s="138" t="s">
        <v>76</v>
      </c>
      <c r="B41" s="154">
        <f>SUM(B31:B36)+B38+B40</f>
        <v>0</v>
      </c>
      <c r="C41" s="155"/>
      <c r="I41" s="179"/>
    </row>
    <row r="42" spans="1:9" ht="15.75">
      <c r="A42" s="138" t="s">
        <v>77</v>
      </c>
      <c r="B42" s="154">
        <f>B41/10*B43</f>
        <v>0</v>
      </c>
      <c r="C42" s="155"/>
      <c r="I42" s="179"/>
    </row>
    <row r="43" spans="1:9" ht="15.75">
      <c r="A43" s="176" t="s">
        <v>78</v>
      </c>
      <c r="B43" s="177">
        <f>(G15*5)/44</f>
        <v>1.3636363636363635</v>
      </c>
      <c r="C43" s="178"/>
      <c r="D43" s="127"/>
      <c r="E43" s="179"/>
      <c r="F43" s="179"/>
      <c r="G43" s="179"/>
      <c r="H43" s="179"/>
      <c r="I43" s="179"/>
    </row>
    <row r="44" spans="1:9" ht="15.75">
      <c r="A44" s="179"/>
      <c r="B44" s="179"/>
      <c r="C44" s="179"/>
      <c r="D44" s="180" t="s">
        <v>79</v>
      </c>
      <c r="E44" s="181"/>
      <c r="F44" s="181"/>
      <c r="G44" s="127"/>
      <c r="H44" s="127"/>
      <c r="I44" s="179"/>
    </row>
    <row r="45" spans="1:9" ht="15">
      <c r="A45" s="151"/>
      <c r="B45" s="151"/>
      <c r="C45" s="151"/>
      <c r="D45" s="182" t="s">
        <v>80</v>
      </c>
      <c r="E45" s="183" t="s">
        <v>81</v>
      </c>
      <c r="F45" s="183" t="s">
        <v>82</v>
      </c>
      <c r="G45" s="184" t="s">
        <v>83</v>
      </c>
      <c r="H45" s="184" t="s">
        <v>84</v>
      </c>
      <c r="I45" s="179"/>
    </row>
    <row r="46" spans="1:9" ht="15">
      <c r="A46" s="151"/>
      <c r="B46" s="151"/>
      <c r="C46" s="151"/>
      <c r="D46" s="185" t="s">
        <v>85</v>
      </c>
      <c r="E46" s="186" t="s">
        <v>86</v>
      </c>
      <c r="F46" s="187"/>
      <c r="G46" s="188">
        <f>G18</f>
        <v>0</v>
      </c>
      <c r="H46" s="189">
        <f>F46*G46</f>
        <v>0</v>
      </c>
      <c r="I46" s="179"/>
    </row>
    <row r="47" spans="1:9" ht="15">
      <c r="A47" s="151"/>
      <c r="B47" s="151"/>
      <c r="C47" s="151"/>
      <c r="D47" s="190" t="s">
        <v>87</v>
      </c>
      <c r="E47" s="191" t="s">
        <v>88</v>
      </c>
      <c r="F47" s="192"/>
      <c r="G47" s="193"/>
      <c r="H47" s="194"/>
      <c r="I47" s="179"/>
    </row>
    <row r="48" spans="1:9" ht="15">
      <c r="A48" s="151"/>
      <c r="B48" s="151"/>
      <c r="C48" s="151"/>
      <c r="D48" s="190" t="s">
        <v>89</v>
      </c>
      <c r="E48" s="191" t="s">
        <v>88</v>
      </c>
      <c r="F48" s="195">
        <v>0</v>
      </c>
      <c r="G48" s="194"/>
      <c r="H48" s="194"/>
      <c r="I48" s="179"/>
    </row>
    <row r="49" spans="1:9" ht="15">
      <c r="A49" s="151"/>
      <c r="B49" s="151"/>
      <c r="C49" s="151"/>
      <c r="D49" s="190" t="s">
        <v>90</v>
      </c>
      <c r="E49" s="191" t="s">
        <v>91</v>
      </c>
      <c r="F49" s="196"/>
      <c r="G49" s="194">
        <f>H46</f>
        <v>0</v>
      </c>
      <c r="H49" s="194">
        <f>F49*G49/100</f>
        <v>0</v>
      </c>
      <c r="I49" s="179"/>
    </row>
    <row r="50" spans="1:9" ht="15.75">
      <c r="A50" s="151"/>
      <c r="B50" s="151"/>
      <c r="C50" s="151"/>
      <c r="D50" s="197" t="s">
        <v>92</v>
      </c>
      <c r="E50" s="198" t="s">
        <v>93</v>
      </c>
      <c r="F50" s="199">
        <f>F47*12</f>
        <v>0</v>
      </c>
      <c r="G50" s="200">
        <f>IF(F48&lt;=F47,H49,0)</f>
        <v>0</v>
      </c>
      <c r="H50" s="200">
        <f>IFERROR(G50/F50,0)</f>
        <v>0</v>
      </c>
      <c r="I50" s="179"/>
    </row>
    <row r="51" spans="1:9" ht="15.75">
      <c r="A51" s="151"/>
      <c r="B51" s="151"/>
      <c r="C51" s="151"/>
      <c r="D51" s="201"/>
      <c r="E51" s="202"/>
      <c r="F51" s="203"/>
      <c r="G51" s="204"/>
      <c r="H51" s="204"/>
      <c r="I51" s="179"/>
    </row>
    <row r="52" spans="1:9" ht="15.75">
      <c r="A52" s="151"/>
      <c r="B52" s="151"/>
      <c r="C52" s="151"/>
      <c r="D52" s="201"/>
      <c r="E52" s="202"/>
      <c r="F52" s="203"/>
      <c r="G52" s="204"/>
      <c r="H52" s="204"/>
      <c r="I52" s="179"/>
    </row>
    <row r="53" spans="1:9" ht="15.75">
      <c r="A53" s="150"/>
      <c r="B53" s="157"/>
      <c r="C53" s="157"/>
      <c r="D53" s="201"/>
      <c r="E53" s="202"/>
      <c r="F53" s="203"/>
      <c r="G53" s="204"/>
      <c r="H53" s="204"/>
      <c r="I53" s="179"/>
    </row>
    <row r="54" spans="1:9" ht="15.75">
      <c r="A54" s="205" t="s">
        <v>94</v>
      </c>
      <c r="B54" s="206"/>
      <c r="C54" s="206"/>
      <c r="D54" s="206"/>
      <c r="E54" s="206"/>
      <c r="F54" s="206"/>
      <c r="G54" s="207"/>
      <c r="H54" s="208" t="e">
        <f>($B$42+$B$28)</f>
        <v>#DIV/0!</v>
      </c>
      <c r="I54" s="179"/>
    </row>
    <row r="55" spans="1:9">
      <c r="A55" s="209"/>
      <c r="B55" s="209"/>
      <c r="C55" s="209"/>
      <c r="D55" s="209"/>
      <c r="E55" s="209"/>
      <c r="F55" s="210"/>
      <c r="G55" s="210"/>
      <c r="H55" s="210"/>
      <c r="I55" s="179"/>
    </row>
    <row r="56" spans="1:9" ht="15.75">
      <c r="A56" s="211" t="s">
        <v>95</v>
      </c>
      <c r="B56" s="212"/>
      <c r="C56" s="212"/>
      <c r="D56" s="212"/>
      <c r="E56" s="212"/>
      <c r="F56" s="212"/>
      <c r="G56" s="213"/>
      <c r="H56" s="210"/>
      <c r="I56" s="179"/>
    </row>
    <row r="57" spans="1:9" ht="15.75">
      <c r="A57" s="214" t="s">
        <v>80</v>
      </c>
      <c r="B57" s="215" t="s">
        <v>81</v>
      </c>
      <c r="C57" s="215"/>
      <c r="D57" s="215" t="s">
        <v>82</v>
      </c>
      <c r="E57" s="216" t="s">
        <v>83</v>
      </c>
      <c r="F57" s="216" t="s">
        <v>84</v>
      </c>
      <c r="G57" s="217" t="s">
        <v>96</v>
      </c>
      <c r="H57" s="179"/>
      <c r="I57" s="238"/>
    </row>
    <row r="58" spans="1:9" ht="15.75">
      <c r="A58" s="218" t="s">
        <v>97</v>
      </c>
      <c r="B58" s="219" t="s">
        <v>91</v>
      </c>
      <c r="C58" s="219"/>
      <c r="D58" s="220">
        <f>BDI!C21</f>
        <v>0.31480000000000002</v>
      </c>
      <c r="E58" s="189" t="e">
        <f>H54</f>
        <v>#DIV/0!</v>
      </c>
      <c r="F58" s="189" t="e">
        <f>D58*E58/1</f>
        <v>#DIV/0!</v>
      </c>
      <c r="G58" s="221"/>
      <c r="H58" s="127"/>
      <c r="I58" s="179"/>
    </row>
    <row r="59" spans="1:9" ht="15.75">
      <c r="A59" s="222" t="s">
        <v>98</v>
      </c>
      <c r="B59" s="223"/>
      <c r="C59" s="223"/>
      <c r="D59" s="222"/>
      <c r="E59" s="224"/>
      <c r="F59" s="225"/>
      <c r="G59" s="226" t="e">
        <f>+F58</f>
        <v>#DIV/0!</v>
      </c>
      <c r="H59" s="127"/>
      <c r="I59" s="238"/>
    </row>
    <row r="60" spans="1:9" ht="15">
      <c r="A60" s="209"/>
      <c r="B60" s="209"/>
      <c r="C60" s="209"/>
      <c r="D60" s="227"/>
      <c r="E60" s="227"/>
      <c r="F60" s="221"/>
      <c r="G60" s="221"/>
      <c r="H60" s="221"/>
      <c r="I60" s="179"/>
    </row>
    <row r="61" spans="1:9" ht="15.75">
      <c r="A61" s="228" t="s">
        <v>99</v>
      </c>
      <c r="B61" s="229"/>
      <c r="C61" s="229"/>
      <c r="D61" s="230"/>
      <c r="E61" s="230"/>
      <c r="F61" s="231"/>
      <c r="G61" s="232"/>
      <c r="H61" s="233" t="e">
        <f>G59</f>
        <v>#DIV/0!</v>
      </c>
      <c r="I61" s="179"/>
    </row>
    <row r="62" spans="1:9">
      <c r="A62" s="209"/>
      <c r="B62" s="209"/>
      <c r="C62" s="209"/>
      <c r="D62" s="209"/>
      <c r="E62" s="209"/>
      <c r="F62" s="210"/>
      <c r="G62" s="210"/>
      <c r="H62" s="210"/>
      <c r="I62" s="179"/>
    </row>
    <row r="63" spans="1:9" ht="15.75">
      <c r="A63" s="228" t="s">
        <v>100</v>
      </c>
      <c r="B63" s="229"/>
      <c r="C63" s="229"/>
      <c r="D63" s="229"/>
      <c r="E63" s="229"/>
      <c r="F63" s="234"/>
      <c r="G63" s="235"/>
      <c r="H63" s="236" t="e">
        <f>H54+H61</f>
        <v>#DIV/0!</v>
      </c>
      <c r="I63" s="179"/>
    </row>
    <row r="64" spans="1:9" ht="15">
      <c r="A64" s="150"/>
      <c r="B64" s="157"/>
      <c r="C64" s="157"/>
      <c r="D64" s="127"/>
      <c r="E64" s="127"/>
      <c r="F64" s="179"/>
      <c r="G64" s="179"/>
      <c r="H64" s="127"/>
      <c r="I64" s="179"/>
    </row>
    <row r="65" spans="1:9" ht="15.75">
      <c r="A65" s="239" t="s">
        <v>101</v>
      </c>
      <c r="B65" s="240"/>
      <c r="C65" s="240"/>
      <c r="D65" s="240"/>
      <c r="E65" s="240"/>
      <c r="F65" s="240"/>
      <c r="G65" s="240"/>
      <c r="H65" s="241" t="e">
        <f>H63/(G11*G22)</f>
        <v>#DIV/0!</v>
      </c>
      <c r="I65" s="179"/>
    </row>
    <row r="66" spans="1:9" ht="15">
      <c r="A66" s="127"/>
      <c r="B66" s="127"/>
      <c r="C66" s="127"/>
      <c r="D66" s="127"/>
      <c r="E66" s="127"/>
      <c r="F66" s="127"/>
      <c r="G66" s="127"/>
      <c r="H66" s="127"/>
      <c r="I66" s="127"/>
    </row>
    <row r="67" spans="1:9" ht="18">
      <c r="A67" s="242" t="s">
        <v>102</v>
      </c>
      <c r="B67" s="243"/>
      <c r="C67" s="243"/>
      <c r="D67" s="243"/>
      <c r="E67" s="243"/>
      <c r="F67" s="243"/>
      <c r="G67" s="244"/>
      <c r="H67" s="127"/>
      <c r="I67" s="127"/>
    </row>
    <row r="68" spans="1:9" ht="18">
      <c r="A68" s="245" t="s">
        <v>103</v>
      </c>
      <c r="B68" s="246"/>
      <c r="C68" s="246"/>
      <c r="D68" s="246"/>
      <c r="E68" s="247"/>
      <c r="F68" s="248" t="s">
        <v>104</v>
      </c>
      <c r="G68" s="249" t="s">
        <v>91</v>
      </c>
      <c r="H68" s="127"/>
      <c r="I68" s="127"/>
    </row>
    <row r="69" spans="1:9" ht="18">
      <c r="A69" s="250" t="str">
        <f>A24</f>
        <v>1- CUSTO VARIÁVEL</v>
      </c>
      <c r="B69" s="251"/>
      <c r="C69" s="251"/>
      <c r="D69" s="252"/>
      <c r="E69" s="253"/>
      <c r="F69" s="247" t="e">
        <f>SUM(F70:F71)</f>
        <v>#DIV/0!</v>
      </c>
      <c r="G69" s="254" t="e">
        <f t="shared" ref="G69:G75" si="0">F69/$F$77</f>
        <v>#DIV/0!</v>
      </c>
      <c r="H69" s="127"/>
      <c r="I69" s="127"/>
    </row>
    <row r="70" spans="1:9" ht="18">
      <c r="A70" s="255" t="str">
        <f>A25</f>
        <v>1.1 COMBUSTÍVEL</v>
      </c>
      <c r="B70" s="256"/>
      <c r="C70" s="256"/>
      <c r="D70" s="246"/>
      <c r="E70" s="257"/>
      <c r="F70" s="257" t="e">
        <f>B25</f>
        <v>#DIV/0!</v>
      </c>
      <c r="G70" s="258" t="e">
        <f t="shared" si="0"/>
        <v>#DIV/0!</v>
      </c>
      <c r="H70" s="127"/>
      <c r="I70" s="127"/>
    </row>
    <row r="71" spans="1:9" ht="18">
      <c r="A71" s="259" t="str">
        <f>A26</f>
        <v>1.2 MANUTENÇÃO</v>
      </c>
      <c r="B71" s="260"/>
      <c r="C71" s="260"/>
      <c r="D71" s="261"/>
      <c r="E71" s="262"/>
      <c r="F71" s="263">
        <f>B26</f>
        <v>0</v>
      </c>
      <c r="G71" s="258" t="e">
        <f t="shared" si="0"/>
        <v>#DIV/0!</v>
      </c>
      <c r="H71" s="127"/>
      <c r="I71" s="127"/>
    </row>
    <row r="72" spans="1:9" ht="18">
      <c r="A72" s="264" t="str">
        <f>A30</f>
        <v xml:space="preserve">2 - TOTAL CUSTO FIXO MENSAL </v>
      </c>
      <c r="B72" s="260"/>
      <c r="C72" s="260"/>
      <c r="D72" s="261"/>
      <c r="E72" s="262"/>
      <c r="F72" s="247">
        <f>SUM(F73)</f>
        <v>0</v>
      </c>
      <c r="G72" s="254" t="e">
        <f t="shared" si="0"/>
        <v>#DIV/0!</v>
      </c>
      <c r="H72" s="127"/>
      <c r="I72" s="127"/>
    </row>
    <row r="73" spans="1:9" ht="18">
      <c r="A73" s="259" t="str">
        <f>A42</f>
        <v>2.1 TOTAL CUSTO FIXO MENSAL</v>
      </c>
      <c r="B73" s="260"/>
      <c r="C73" s="260"/>
      <c r="D73" s="261"/>
      <c r="E73" s="262"/>
      <c r="F73" s="257">
        <f>B42</f>
        <v>0</v>
      </c>
      <c r="G73" s="258" t="e">
        <f t="shared" si="0"/>
        <v>#DIV/0!</v>
      </c>
      <c r="H73" s="127"/>
      <c r="I73" s="127"/>
    </row>
    <row r="74" spans="1:9" ht="18">
      <c r="A74" s="265" t="str">
        <f>A54</f>
        <v>3- CUSTO TOTAL MENSAL COM DESPESAS OPERACIONAIS</v>
      </c>
      <c r="B74" s="266"/>
      <c r="C74" s="266"/>
      <c r="D74" s="266"/>
      <c r="E74" s="267"/>
      <c r="F74" s="247" t="e">
        <f>F69+F72</f>
        <v>#DIV/0!</v>
      </c>
      <c r="G74" s="254" t="e">
        <f t="shared" si="0"/>
        <v>#DIV/0!</v>
      </c>
      <c r="H74" s="127"/>
      <c r="I74" s="127"/>
    </row>
    <row r="75" spans="1:9" ht="18">
      <c r="A75" s="268" t="str">
        <f>A56</f>
        <v xml:space="preserve">4- BENEFÍCIOS E DESPESAS INDIRETAS </v>
      </c>
      <c r="B75" s="269"/>
      <c r="C75" s="269"/>
      <c r="D75" s="266"/>
      <c r="E75" s="247"/>
      <c r="F75" s="247" t="e">
        <f>H61</f>
        <v>#DIV/0!</v>
      </c>
      <c r="G75" s="254" t="e">
        <f t="shared" si="0"/>
        <v>#DIV/0!</v>
      </c>
      <c r="H75" s="127"/>
      <c r="I75" s="127"/>
    </row>
    <row r="76" spans="1:9" ht="18">
      <c r="A76" s="270"/>
      <c r="B76" s="271"/>
      <c r="C76" s="271"/>
      <c r="D76" s="272"/>
      <c r="E76" s="273"/>
      <c r="F76" s="274"/>
      <c r="G76" s="275"/>
      <c r="H76" s="127"/>
      <c r="I76" s="127"/>
    </row>
    <row r="77" spans="1:9" ht="18">
      <c r="A77" s="276" t="str">
        <f>A63</f>
        <v xml:space="preserve">5- PREÇO MENSAL TOTAL COM O TRANSPORTE ESCOLAR </v>
      </c>
      <c r="B77" s="277"/>
      <c r="C77" s="277"/>
      <c r="D77" s="278"/>
      <c r="E77" s="278"/>
      <c r="F77" s="278" t="e">
        <f>F74+F75</f>
        <v>#DIV/0!</v>
      </c>
      <c r="G77" s="279" t="e">
        <f>G74+G75</f>
        <v>#DIV/0!</v>
      </c>
      <c r="H77" s="127"/>
      <c r="I77" s="127"/>
    </row>
    <row r="78" spans="1:9" ht="18">
      <c r="A78" s="280"/>
      <c r="B78" s="281"/>
      <c r="C78" s="281"/>
      <c r="D78" s="281"/>
      <c r="E78" s="281"/>
      <c r="F78" s="281"/>
      <c r="G78" s="282"/>
      <c r="H78" s="127"/>
      <c r="I78" s="127"/>
    </row>
    <row r="79" spans="1:9" ht="18">
      <c r="A79" s="283" t="s">
        <v>105</v>
      </c>
      <c r="B79" s="284"/>
      <c r="C79" s="284"/>
      <c r="D79" s="284"/>
      <c r="E79" s="284"/>
      <c r="F79" s="284"/>
      <c r="G79" s="285">
        <f>G11</f>
        <v>126</v>
      </c>
      <c r="H79" s="127"/>
      <c r="I79" s="127"/>
    </row>
    <row r="80" spans="1:9" ht="18">
      <c r="A80" s="283" t="s">
        <v>106</v>
      </c>
      <c r="B80" s="284"/>
      <c r="C80" s="284"/>
      <c r="D80" s="284"/>
      <c r="E80" s="284"/>
      <c r="F80" s="284"/>
      <c r="G80" s="286">
        <f>G22</f>
        <v>0</v>
      </c>
      <c r="H80" s="127"/>
      <c r="I80" s="127"/>
    </row>
    <row r="81" spans="1:9" ht="18">
      <c r="A81" s="283" t="s">
        <v>107</v>
      </c>
      <c r="B81" s="284"/>
      <c r="C81" s="284"/>
      <c r="D81" s="284"/>
      <c r="E81" s="284"/>
      <c r="F81" s="284"/>
      <c r="G81" s="285">
        <f>G79*G80</f>
        <v>0</v>
      </c>
      <c r="H81" s="127"/>
      <c r="I81" s="127"/>
    </row>
    <row r="82" spans="1:9" ht="18">
      <c r="A82" s="287" t="s">
        <v>108</v>
      </c>
      <c r="B82" s="288"/>
      <c r="C82" s="288"/>
      <c r="D82" s="288"/>
      <c r="E82" s="288"/>
      <c r="F82" s="288"/>
      <c r="G82" s="289" t="e">
        <f>F77/G81</f>
        <v>#DIV/0!</v>
      </c>
      <c r="H82" s="127"/>
      <c r="I82" s="127"/>
    </row>
    <row r="83" spans="1:9" ht="15">
      <c r="A83" s="127"/>
      <c r="B83" s="127"/>
      <c r="C83" s="127"/>
      <c r="D83" s="127"/>
      <c r="E83" s="127"/>
      <c r="F83" s="127"/>
      <c r="G83" s="127"/>
      <c r="H83" s="127"/>
      <c r="I83" s="127"/>
    </row>
    <row r="84" spans="1:9" ht="15.75">
      <c r="A84" s="290"/>
      <c r="B84" s="127"/>
      <c r="C84" s="127"/>
      <c r="D84" s="127"/>
      <c r="E84" s="127"/>
      <c r="F84" s="127"/>
      <c r="G84" s="127"/>
      <c r="H84" s="127"/>
      <c r="I84" s="127"/>
    </row>
    <row r="85" spans="1:9" ht="15.75">
      <c r="A85" s="290" t="s">
        <v>109</v>
      </c>
      <c r="B85" s="291">
        <f>G11</f>
        <v>126</v>
      </c>
      <c r="C85" s="291"/>
      <c r="D85" s="292" t="s">
        <v>110</v>
      </c>
      <c r="E85" s="127"/>
      <c r="F85" s="127"/>
      <c r="G85" s="127"/>
      <c r="H85" s="127"/>
      <c r="I85" s="127"/>
    </row>
    <row r="86" spans="1:9" ht="15.75">
      <c r="A86" s="290" t="s">
        <v>151</v>
      </c>
      <c r="B86" s="292"/>
      <c r="C86" s="292"/>
      <c r="D86" s="292"/>
      <c r="E86" s="127"/>
      <c r="F86" s="127"/>
      <c r="G86" s="127"/>
      <c r="H86" s="127"/>
      <c r="I86" s="127"/>
    </row>
    <row r="87" spans="1:9" ht="15.75">
      <c r="A87" s="290" t="s">
        <v>112</v>
      </c>
      <c r="B87" s="293"/>
      <c r="C87" s="293"/>
      <c r="D87" s="294" t="e">
        <f>H65</f>
        <v>#DIV/0!</v>
      </c>
      <c r="E87" s="295"/>
      <c r="F87" s="296"/>
      <c r="G87" s="296"/>
      <c r="H87" s="296"/>
      <c r="I87" s="127"/>
    </row>
    <row r="88" spans="1:9" ht="15.75">
      <c r="A88" s="290"/>
      <c r="B88" s="179"/>
      <c r="C88" s="179"/>
      <c r="D88" s="179"/>
      <c r="E88" s="179"/>
      <c r="F88" s="296"/>
      <c r="G88" s="296"/>
      <c r="H88" s="296"/>
      <c r="I88" s="127"/>
    </row>
    <row r="89" spans="1:9" ht="18">
      <c r="A89" s="297" t="s">
        <v>113</v>
      </c>
      <c r="B89" s="179"/>
      <c r="C89" s="179"/>
      <c r="D89" s="179"/>
      <c r="E89" s="179"/>
      <c r="F89" s="179"/>
      <c r="G89" s="179"/>
      <c r="H89" s="179"/>
      <c r="I89" s="127"/>
    </row>
    <row r="90" spans="1:9" ht="18">
      <c r="A90" s="298"/>
      <c r="B90" s="298"/>
      <c r="C90" s="298"/>
      <c r="D90" s="298"/>
      <c r="E90" s="298"/>
      <c r="F90" s="298"/>
      <c r="G90" s="298"/>
      <c r="H90" s="298"/>
      <c r="I90" s="179"/>
    </row>
    <row r="91" spans="1:9" ht="15">
      <c r="A91" s="330" t="s">
        <v>114</v>
      </c>
      <c r="B91" s="330"/>
      <c r="C91" s="330"/>
      <c r="D91" s="330"/>
      <c r="E91" s="330"/>
      <c r="F91" s="330"/>
      <c r="G91" s="330"/>
      <c r="H91" s="330"/>
      <c r="I91" s="179"/>
    </row>
    <row r="92" spans="1:9" ht="15">
      <c r="A92" s="330" t="s">
        <v>115</v>
      </c>
      <c r="B92" s="330"/>
      <c r="C92" s="330"/>
      <c r="D92" s="330"/>
      <c r="E92" s="330"/>
      <c r="F92" s="330"/>
      <c r="G92" s="330"/>
      <c r="H92" s="330"/>
      <c r="I92" s="179"/>
    </row>
    <row r="93" spans="1:9" ht="15">
      <c r="A93" s="330" t="s">
        <v>116</v>
      </c>
      <c r="B93" s="330"/>
      <c r="C93" s="330"/>
      <c r="D93" s="330"/>
      <c r="E93" s="330"/>
      <c r="F93" s="330"/>
      <c r="G93" s="330"/>
      <c r="H93" s="330"/>
      <c r="I93" s="179"/>
    </row>
    <row r="94" spans="1:9" ht="15">
      <c r="A94" s="299" t="s">
        <v>117</v>
      </c>
      <c r="B94" s="330" t="str">
        <f>B17</f>
        <v>Veículo no mínimo de 15 lugares</v>
      </c>
      <c r="C94" s="330"/>
      <c r="D94" s="330"/>
      <c r="E94" s="330"/>
      <c r="F94" s="330"/>
      <c r="G94" s="330"/>
      <c r="H94" s="330"/>
      <c r="I94" s="179"/>
    </row>
    <row r="95" spans="1:9" ht="15">
      <c r="A95" s="299" t="s">
        <v>118</v>
      </c>
      <c r="B95" s="330" t="str">
        <f>A18</f>
        <v>Veículo no máximo 20 anos de uso (fabricação acima de 2002)</v>
      </c>
      <c r="C95" s="330"/>
      <c r="D95" s="330"/>
      <c r="E95" s="330"/>
      <c r="F95" s="330"/>
      <c r="G95" s="330"/>
      <c r="H95" s="330"/>
      <c r="I95" s="179"/>
    </row>
    <row r="96" spans="1:9" ht="15">
      <c r="A96" s="300" t="s">
        <v>144</v>
      </c>
      <c r="B96" s="299"/>
      <c r="C96" s="299"/>
      <c r="D96" s="299"/>
      <c r="E96" s="299"/>
      <c r="F96" s="299"/>
      <c r="G96" s="299"/>
      <c r="H96" s="299"/>
      <c r="I96" s="179"/>
    </row>
    <row r="97" spans="1:9" ht="15">
      <c r="A97" s="330" t="s">
        <v>120</v>
      </c>
      <c r="B97" s="330"/>
      <c r="C97" s="330"/>
      <c r="D97" s="330"/>
      <c r="E97" s="330"/>
      <c r="F97" s="330"/>
      <c r="G97" s="330"/>
      <c r="H97" s="330"/>
      <c r="I97" s="179"/>
    </row>
    <row r="98" spans="1:9" ht="15">
      <c r="A98" s="330" t="s">
        <v>121</v>
      </c>
      <c r="B98" s="330"/>
      <c r="C98" s="330"/>
      <c r="D98" s="330"/>
      <c r="E98" s="330"/>
      <c r="F98" s="330"/>
      <c r="G98" s="330"/>
      <c r="H98" s="330"/>
      <c r="I98" s="179"/>
    </row>
    <row r="99" spans="1:9" ht="29.25" customHeight="1">
      <c r="A99" s="331" t="s">
        <v>122</v>
      </c>
      <c r="B99" s="331"/>
      <c r="C99" s="331"/>
      <c r="D99" s="331"/>
      <c r="E99" s="331"/>
      <c r="F99" s="331"/>
      <c r="G99" s="331"/>
      <c r="H99" s="331"/>
      <c r="I99" s="179"/>
    </row>
    <row r="100" spans="1:9" ht="15">
      <c r="A100" s="330" t="s">
        <v>123</v>
      </c>
      <c r="B100" s="330"/>
      <c r="C100" s="330"/>
      <c r="D100" s="330"/>
      <c r="E100" s="330"/>
      <c r="F100" s="330"/>
      <c r="G100" s="330"/>
      <c r="H100" s="330"/>
      <c r="I100" s="179"/>
    </row>
    <row r="101" spans="1:9" ht="15">
      <c r="A101" s="330" t="s">
        <v>124</v>
      </c>
      <c r="B101" s="330"/>
      <c r="C101" s="330"/>
      <c r="D101" s="330"/>
      <c r="E101" s="330"/>
      <c r="F101" s="330"/>
      <c r="G101" s="330"/>
      <c r="H101" s="330"/>
      <c r="I101" s="179"/>
    </row>
    <row r="102" spans="1:9" ht="15">
      <c r="A102" s="330" t="s">
        <v>125</v>
      </c>
      <c r="B102" s="330"/>
      <c r="C102" s="330"/>
      <c r="D102" s="330"/>
      <c r="E102" s="330"/>
      <c r="F102" s="330"/>
      <c r="G102" s="330"/>
      <c r="H102" s="330"/>
      <c r="I102" s="179"/>
    </row>
    <row r="103" spans="1:9" ht="15">
      <c r="A103" s="330" t="s">
        <v>126</v>
      </c>
      <c r="B103" s="330"/>
      <c r="C103" s="330"/>
      <c r="D103" s="330"/>
      <c r="E103" s="330"/>
      <c r="F103" s="330"/>
      <c r="G103" s="330"/>
      <c r="H103" s="330"/>
      <c r="I103" s="179"/>
    </row>
    <row r="104" spans="1:9" ht="15">
      <c r="A104" s="330" t="s">
        <v>127</v>
      </c>
      <c r="B104" s="330"/>
      <c r="C104" s="330"/>
      <c r="D104" s="330"/>
      <c r="E104" s="330"/>
      <c r="F104" s="330"/>
      <c r="G104" s="330"/>
      <c r="H104" s="330"/>
      <c r="I104" s="179"/>
    </row>
    <row r="105" spans="1:9" ht="15">
      <c r="A105" s="330" t="s">
        <v>128</v>
      </c>
      <c r="B105" s="330"/>
      <c r="C105" s="330"/>
      <c r="D105" s="330"/>
      <c r="E105" s="330"/>
      <c r="F105" s="330"/>
      <c r="G105" s="330"/>
      <c r="H105" s="330"/>
      <c r="I105" s="179"/>
    </row>
    <row r="106" spans="1:9" ht="30" customHeight="1">
      <c r="A106" s="331" t="s">
        <v>129</v>
      </c>
      <c r="B106" s="331"/>
      <c r="C106" s="331"/>
      <c r="D106" s="331"/>
      <c r="E106" s="331"/>
      <c r="F106" s="331"/>
      <c r="G106" s="331"/>
      <c r="H106" s="331"/>
      <c r="I106" s="179"/>
    </row>
    <row r="107" spans="1:9" ht="30" customHeight="1">
      <c r="A107" s="331" t="s">
        <v>130</v>
      </c>
      <c r="B107" s="331"/>
      <c r="C107" s="331"/>
      <c r="D107" s="331"/>
      <c r="E107" s="331"/>
      <c r="F107" s="331"/>
      <c r="G107" s="331"/>
      <c r="H107" s="331"/>
      <c r="I107" s="179"/>
    </row>
    <row r="108" spans="1:9" ht="45" customHeight="1">
      <c r="A108" s="331" t="s">
        <v>131</v>
      </c>
      <c r="B108" s="331"/>
      <c r="C108" s="331"/>
      <c r="D108" s="331"/>
      <c r="E108" s="331"/>
      <c r="F108" s="331"/>
      <c r="G108" s="331"/>
      <c r="H108" s="331"/>
      <c r="I108" s="179"/>
    </row>
    <row r="109" spans="1:9" ht="15">
      <c r="A109" s="330" t="s">
        <v>132</v>
      </c>
      <c r="B109" s="330"/>
      <c r="C109" s="330"/>
      <c r="D109" s="330"/>
      <c r="E109" s="330"/>
      <c r="F109" s="330"/>
      <c r="G109" s="330"/>
      <c r="H109" s="330"/>
      <c r="I109" s="179"/>
    </row>
    <row r="110" spans="1:9" ht="15">
      <c r="A110" s="330" t="s">
        <v>133</v>
      </c>
      <c r="B110" s="330"/>
      <c r="C110" s="330"/>
      <c r="D110" s="330"/>
      <c r="E110" s="330"/>
      <c r="F110" s="330"/>
      <c r="G110" s="330"/>
      <c r="H110" s="330"/>
      <c r="I110" s="179"/>
    </row>
    <row r="111" spans="1:9" ht="15">
      <c r="A111" s="330" t="s">
        <v>134</v>
      </c>
      <c r="B111" s="330"/>
      <c r="C111" s="330"/>
      <c r="D111" s="330"/>
      <c r="E111" s="330"/>
      <c r="F111" s="330"/>
      <c r="G111" s="330"/>
      <c r="H111" s="330"/>
      <c r="I111" s="179"/>
    </row>
    <row r="112" spans="1:9" ht="15">
      <c r="A112" s="330" t="s">
        <v>135</v>
      </c>
      <c r="B112" s="330"/>
      <c r="C112" s="330"/>
      <c r="D112" s="330"/>
      <c r="E112" s="330"/>
      <c r="F112" s="330"/>
      <c r="G112" s="330"/>
      <c r="H112" s="330"/>
      <c r="I112" s="179"/>
    </row>
    <row r="113" spans="1:9" ht="30" customHeight="1">
      <c r="A113" s="331" t="s">
        <v>136</v>
      </c>
      <c r="B113" s="331"/>
      <c r="C113" s="331"/>
      <c r="D113" s="331"/>
      <c r="E113" s="331"/>
      <c r="F113" s="331"/>
      <c r="G113" s="331"/>
      <c r="H113" s="331"/>
      <c r="I113" s="179"/>
    </row>
    <row r="114" spans="1:9" ht="30" customHeight="1">
      <c r="A114" s="331" t="s">
        <v>137</v>
      </c>
      <c r="B114" s="331"/>
      <c r="C114" s="331"/>
      <c r="D114" s="331"/>
      <c r="E114" s="331"/>
      <c r="F114" s="331"/>
      <c r="G114" s="331"/>
      <c r="H114" s="331"/>
      <c r="I114" s="179"/>
    </row>
    <row r="115" spans="1:9" ht="15">
      <c r="A115" s="330" t="s">
        <v>138</v>
      </c>
      <c r="B115" s="330"/>
      <c r="C115" s="330"/>
      <c r="D115" s="330"/>
      <c r="E115" s="330"/>
      <c r="F115" s="330"/>
      <c r="G115" s="330"/>
      <c r="H115" s="330"/>
      <c r="I115" s="179"/>
    </row>
    <row r="116" spans="1:9" ht="15">
      <c r="A116" s="127"/>
      <c r="B116" s="127"/>
      <c r="C116" s="127"/>
      <c r="D116" s="127"/>
      <c r="E116" s="127"/>
      <c r="F116" s="127"/>
      <c r="G116" s="127"/>
      <c r="H116" s="127"/>
      <c r="I116" s="179"/>
    </row>
    <row r="117" spans="1:9" ht="16.5">
      <c r="A117" s="301"/>
      <c r="B117" s="179"/>
      <c r="C117" s="179"/>
      <c r="I117" s="179"/>
    </row>
    <row r="118" spans="1:9" ht="18">
      <c r="A118" s="298" t="str">
        <f>Resumo!A20</f>
        <v>Candiota, 27 de Junho de 2022</v>
      </c>
      <c r="B118" s="179"/>
      <c r="C118" s="179"/>
      <c r="I118" s="179"/>
    </row>
    <row r="119" spans="1:9" ht="18">
      <c r="A119" s="298"/>
      <c r="B119" s="179"/>
      <c r="C119" s="179"/>
      <c r="I119" s="179"/>
    </row>
    <row r="120" spans="1:9" ht="18">
      <c r="A120" s="298"/>
      <c r="B120" s="179"/>
      <c r="C120" s="179"/>
      <c r="D120" s="332" t="s">
        <v>27</v>
      </c>
      <c r="E120" s="332"/>
      <c r="F120" s="332"/>
      <c r="I120" s="179"/>
    </row>
    <row r="121" spans="1:9" ht="18">
      <c r="A121" s="298"/>
      <c r="B121" s="179"/>
      <c r="C121" s="179"/>
      <c r="D121" s="332" t="s">
        <v>139</v>
      </c>
      <c r="E121" s="332"/>
      <c r="F121" s="332"/>
      <c r="I121" s="179"/>
    </row>
    <row r="122" spans="1:9">
      <c r="A122" s="179"/>
      <c r="B122" s="179"/>
      <c r="C122" s="179"/>
      <c r="D122" s="179"/>
      <c r="E122" s="179"/>
      <c r="F122" s="179"/>
      <c r="G122" s="179"/>
      <c r="H122" s="179"/>
      <c r="I122" s="179"/>
    </row>
    <row r="123" spans="1:9">
      <c r="A123" s="179"/>
      <c r="B123" s="179"/>
      <c r="C123" s="179"/>
      <c r="D123" s="179"/>
      <c r="E123" s="179"/>
      <c r="F123" s="179"/>
      <c r="G123" s="179"/>
      <c r="H123" s="179"/>
      <c r="I123" s="179"/>
    </row>
    <row r="124" spans="1:9">
      <c r="A124" s="179"/>
      <c r="B124" s="179"/>
      <c r="C124" s="179"/>
      <c r="D124" s="179"/>
      <c r="E124" s="179"/>
      <c r="F124" s="179"/>
      <c r="G124" s="179"/>
      <c r="H124" s="179"/>
      <c r="I124" s="179"/>
    </row>
    <row r="125" spans="1:9">
      <c r="D125" s="179"/>
      <c r="E125" s="179"/>
      <c r="F125" s="179"/>
      <c r="G125" s="179"/>
      <c r="H125" s="179"/>
    </row>
    <row r="126" spans="1:9">
      <c r="D126" s="179"/>
      <c r="E126" s="179"/>
      <c r="F126" s="179"/>
      <c r="G126" s="179"/>
      <c r="H126" s="179"/>
    </row>
    <row r="127" spans="1:9">
      <c r="D127" s="179"/>
      <c r="E127" s="179"/>
      <c r="F127" s="179"/>
      <c r="G127" s="179"/>
      <c r="H127" s="179"/>
    </row>
    <row r="128" spans="1:9">
      <c r="D128" s="179"/>
      <c r="E128" s="179"/>
      <c r="F128" s="179"/>
      <c r="G128" s="179"/>
      <c r="H128" s="179"/>
    </row>
    <row r="129" spans="4:8">
      <c r="D129" s="179"/>
      <c r="E129" s="179"/>
      <c r="F129" s="179"/>
      <c r="G129" s="179"/>
      <c r="H129" s="179"/>
    </row>
  </sheetData>
  <mergeCells count="41">
    <mergeCell ref="D121:F121"/>
    <mergeCell ref="A112:H112"/>
    <mergeCell ref="A113:H113"/>
    <mergeCell ref="A114:H114"/>
    <mergeCell ref="A115:H115"/>
    <mergeCell ref="D120:F120"/>
    <mergeCell ref="A107:H107"/>
    <mergeCell ref="A108:H108"/>
    <mergeCell ref="A109:H109"/>
    <mergeCell ref="A110:H110"/>
    <mergeCell ref="A111:H111"/>
    <mergeCell ref="A102:H102"/>
    <mergeCell ref="A103:H103"/>
    <mergeCell ref="A104:H104"/>
    <mergeCell ref="A105:H105"/>
    <mergeCell ref="A106:H106"/>
    <mergeCell ref="A97:H97"/>
    <mergeCell ref="A98:H98"/>
    <mergeCell ref="A99:H99"/>
    <mergeCell ref="A100:H100"/>
    <mergeCell ref="A101:H101"/>
    <mergeCell ref="A91:H91"/>
    <mergeCell ref="A92:H92"/>
    <mergeCell ref="A93:H93"/>
    <mergeCell ref="B94:H94"/>
    <mergeCell ref="B95:H95"/>
    <mergeCell ref="A19:F19"/>
    <mergeCell ref="A20:F20"/>
    <mergeCell ref="A21:F21"/>
    <mergeCell ref="A22:F22"/>
    <mergeCell ref="D30:H30"/>
    <mergeCell ref="A14:F14"/>
    <mergeCell ref="A15:F15"/>
    <mergeCell ref="A16:F16"/>
    <mergeCell ref="B17:G17"/>
    <mergeCell ref="A18:F18"/>
    <mergeCell ref="A1:H1"/>
    <mergeCell ref="A2:H2"/>
    <mergeCell ref="A3:H3"/>
    <mergeCell ref="A4:H4"/>
    <mergeCell ref="A11:F11"/>
  </mergeCells>
  <pageMargins left="0.511811023622047" right="0.511811023622047" top="0.78740157480314998" bottom="0.78740157480314998" header="0.31496062992126" footer="0.31496062992126"/>
  <pageSetup paperSize="9" scale="57" fitToHeight="2" orientation="portrait" verticalDpi="30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29"/>
  <sheetViews>
    <sheetView topLeftCell="A94" zoomScale="70" zoomScaleNormal="70" workbookViewId="0">
      <selection activeCell="F49" sqref="F49"/>
    </sheetView>
  </sheetViews>
  <sheetFormatPr defaultColWidth="9" defaultRowHeight="12.75"/>
  <cols>
    <col min="1" max="1" width="39.28515625" customWidth="1"/>
    <col min="2" max="2" width="12.85546875" customWidth="1"/>
    <col min="4" max="4" width="31.140625" customWidth="1"/>
    <col min="5" max="5" width="17.7109375" customWidth="1"/>
    <col min="6" max="6" width="19" customWidth="1"/>
    <col min="7" max="7" width="16.140625" customWidth="1"/>
    <col min="8" max="8" width="17.7109375" customWidth="1"/>
    <col min="9" max="9" width="12.140625" customWidth="1"/>
  </cols>
  <sheetData>
    <row r="1" spans="1:10" ht="15.75">
      <c r="A1" s="317" t="str">
        <f>Resumo!A1</f>
        <v>PREGÃO PRESENCIAL 002/2022</v>
      </c>
      <c r="B1" s="317"/>
      <c r="C1" s="317"/>
      <c r="D1" s="317"/>
      <c r="E1" s="317"/>
      <c r="F1" s="317"/>
      <c r="G1" s="317"/>
      <c r="H1" s="317"/>
      <c r="I1" s="147"/>
    </row>
    <row r="2" spans="1:10" ht="15.75">
      <c r="A2" s="317" t="s">
        <v>158</v>
      </c>
      <c r="B2" s="317"/>
      <c r="C2" s="317"/>
      <c r="D2" s="317"/>
      <c r="E2" s="317"/>
      <c r="F2" s="317"/>
      <c r="G2" s="317"/>
      <c r="H2" s="317"/>
      <c r="I2" s="147"/>
    </row>
    <row r="3" spans="1:10" ht="15.75">
      <c r="A3" s="317" t="s">
        <v>141</v>
      </c>
      <c r="B3" s="317"/>
      <c r="C3" s="317"/>
      <c r="D3" s="317"/>
      <c r="E3" s="317"/>
      <c r="F3" s="317"/>
      <c r="G3" s="317"/>
      <c r="H3" s="317"/>
      <c r="I3" s="147"/>
    </row>
    <row r="4" spans="1:10" ht="15.75">
      <c r="A4" s="318" t="s">
        <v>3</v>
      </c>
      <c r="B4" s="318"/>
      <c r="C4" s="318"/>
      <c r="D4" s="318"/>
      <c r="E4" s="318"/>
      <c r="F4" s="318"/>
      <c r="G4" s="318"/>
      <c r="H4" s="318"/>
      <c r="I4" s="237"/>
    </row>
    <row r="5" spans="1:10" ht="15.75">
      <c r="A5" s="122"/>
      <c r="B5" s="122"/>
      <c r="C5" s="122"/>
      <c r="D5" s="122"/>
      <c r="E5" s="122"/>
      <c r="F5" s="122"/>
      <c r="G5" s="122"/>
      <c r="H5" s="123"/>
      <c r="I5" s="123"/>
    </row>
    <row r="6" spans="1:10" ht="15.75">
      <c r="A6" s="124" t="s">
        <v>31</v>
      </c>
      <c r="B6" s="123"/>
      <c r="C6" s="123"/>
      <c r="D6" s="123"/>
      <c r="E6" s="123"/>
      <c r="F6" s="123"/>
      <c r="G6" s="123"/>
      <c r="H6" s="123"/>
      <c r="I6" s="123"/>
    </row>
    <row r="7" spans="1:10" ht="15.75">
      <c r="A7" s="125"/>
      <c r="B7" s="126"/>
      <c r="C7" s="126"/>
      <c r="D7" s="126"/>
      <c r="E7" s="126"/>
      <c r="F7" s="126"/>
      <c r="G7" s="126" t="s">
        <v>32</v>
      </c>
      <c r="H7" s="127"/>
      <c r="I7" s="127"/>
    </row>
    <row r="8" spans="1:10" ht="15.75">
      <c r="A8" s="125" t="s">
        <v>33</v>
      </c>
      <c r="B8" s="128">
        <v>40</v>
      </c>
      <c r="C8" s="128"/>
      <c r="D8" s="128"/>
      <c r="E8" s="128"/>
      <c r="F8" s="128"/>
      <c r="G8" s="129">
        <f>SUM(B8:F8)</f>
        <v>40</v>
      </c>
      <c r="H8" s="127"/>
      <c r="I8" s="127"/>
    </row>
    <row r="9" spans="1:10" ht="15.75">
      <c r="A9" s="125" t="s">
        <v>34</v>
      </c>
      <c r="B9" s="130"/>
      <c r="C9" s="130"/>
      <c r="D9" s="130"/>
      <c r="E9" s="130"/>
      <c r="F9" s="130"/>
      <c r="G9" s="131">
        <v>0</v>
      </c>
      <c r="H9" s="127"/>
      <c r="I9" s="127"/>
    </row>
    <row r="10" spans="1:10" ht="15.75">
      <c r="A10" s="125" t="s">
        <v>35</v>
      </c>
      <c r="B10" s="132">
        <v>170</v>
      </c>
      <c r="C10" s="132"/>
      <c r="D10" s="132"/>
      <c r="E10" s="132"/>
      <c r="F10" s="132"/>
      <c r="G10" s="133">
        <v>170</v>
      </c>
      <c r="H10" s="127"/>
      <c r="I10" s="127"/>
    </row>
    <row r="11" spans="1:10" ht="15.75">
      <c r="A11" s="320" t="s">
        <v>36</v>
      </c>
      <c r="B11" s="321"/>
      <c r="C11" s="321"/>
      <c r="D11" s="321"/>
      <c r="E11" s="321"/>
      <c r="F11" s="322"/>
      <c r="G11" s="135">
        <f>G10+G9</f>
        <v>170</v>
      </c>
      <c r="H11" s="127"/>
      <c r="I11" s="127"/>
    </row>
    <row r="12" spans="1:10" ht="15.75">
      <c r="A12" s="134" t="s">
        <v>37</v>
      </c>
      <c r="B12" s="136"/>
      <c r="C12" s="136"/>
      <c r="D12" s="136"/>
      <c r="E12" s="137"/>
      <c r="F12" s="137"/>
      <c r="G12" s="138" t="s">
        <v>38</v>
      </c>
      <c r="H12" s="127"/>
      <c r="I12" s="127"/>
      <c r="J12" s="127"/>
    </row>
    <row r="13" spans="1:10" ht="15.75">
      <c r="A13" s="134" t="s">
        <v>39</v>
      </c>
      <c r="B13" s="136">
        <v>4.5</v>
      </c>
      <c r="C13" s="136"/>
      <c r="D13" s="136"/>
      <c r="E13" s="139"/>
      <c r="F13" s="139"/>
      <c r="G13" s="133">
        <f>SUM(B13:F13)</f>
        <v>4.5</v>
      </c>
      <c r="H13" s="140"/>
      <c r="I13" s="127"/>
      <c r="J13" s="127"/>
    </row>
    <row r="14" spans="1:10" ht="15.75">
      <c r="A14" s="320" t="s">
        <v>40</v>
      </c>
      <c r="B14" s="321"/>
      <c r="C14" s="321"/>
      <c r="D14" s="321"/>
      <c r="E14" s="321"/>
      <c r="F14" s="322"/>
      <c r="G14" s="133">
        <v>7.5</v>
      </c>
      <c r="H14" s="141"/>
      <c r="I14" s="141"/>
      <c r="J14" s="141"/>
    </row>
    <row r="15" spans="1:10" ht="15.75">
      <c r="A15" s="320" t="s">
        <v>41</v>
      </c>
      <c r="B15" s="321"/>
      <c r="C15" s="321"/>
      <c r="D15" s="321"/>
      <c r="E15" s="321"/>
      <c r="F15" s="322"/>
      <c r="G15" s="135">
        <f>(G14+G13)</f>
        <v>12</v>
      </c>
      <c r="H15" s="141"/>
      <c r="I15" s="141"/>
      <c r="J15" s="141"/>
    </row>
    <row r="16" spans="1:10" ht="15.75">
      <c r="A16" s="320" t="s">
        <v>42</v>
      </c>
      <c r="B16" s="321"/>
      <c r="C16" s="321"/>
      <c r="D16" s="321"/>
      <c r="E16" s="321"/>
      <c r="F16" s="322"/>
      <c r="G16" s="142">
        <f>B36/12/(G8/2)</f>
        <v>0</v>
      </c>
      <c r="H16" s="127"/>
      <c r="I16" s="127"/>
    </row>
    <row r="17" spans="1:9" ht="15.75">
      <c r="A17" s="138" t="s">
        <v>43</v>
      </c>
      <c r="B17" s="323" t="s">
        <v>44</v>
      </c>
      <c r="C17" s="324"/>
      <c r="D17" s="324"/>
      <c r="E17" s="324"/>
      <c r="F17" s="324"/>
      <c r="G17" s="325"/>
      <c r="H17" s="127"/>
      <c r="I17" s="127"/>
    </row>
    <row r="18" spans="1:9" ht="15.75">
      <c r="A18" s="326" t="s">
        <v>45</v>
      </c>
      <c r="B18" s="327"/>
      <c r="C18" s="327"/>
      <c r="D18" s="327"/>
      <c r="E18" s="327"/>
      <c r="F18" s="328"/>
      <c r="G18" s="143"/>
      <c r="H18" s="127"/>
      <c r="I18" s="127"/>
    </row>
    <row r="19" spans="1:9" ht="15.75">
      <c r="A19" s="320" t="s">
        <v>46</v>
      </c>
      <c r="B19" s="321"/>
      <c r="C19" s="321"/>
      <c r="D19" s="321"/>
      <c r="E19" s="321"/>
      <c r="F19" s="322"/>
      <c r="G19" s="133"/>
      <c r="H19" s="127"/>
      <c r="I19" s="127"/>
    </row>
    <row r="20" spans="1:9" ht="15.75">
      <c r="A20" s="320" t="s">
        <v>47</v>
      </c>
      <c r="B20" s="321"/>
      <c r="C20" s="321"/>
      <c r="D20" s="321"/>
      <c r="E20" s="321"/>
      <c r="F20" s="322"/>
      <c r="G20" s="133"/>
      <c r="H20" s="127"/>
      <c r="I20" s="127"/>
    </row>
    <row r="21" spans="1:9" ht="15.75">
      <c r="A21" s="320" t="s">
        <v>48</v>
      </c>
      <c r="B21" s="321"/>
      <c r="C21" s="321"/>
      <c r="D21" s="321"/>
      <c r="E21" s="321"/>
      <c r="F21" s="322"/>
      <c r="G21" s="133"/>
      <c r="H21" s="127"/>
      <c r="I21" s="127"/>
    </row>
    <row r="22" spans="1:9" ht="15.75">
      <c r="A22" s="320" t="s">
        <v>49</v>
      </c>
      <c r="B22" s="321"/>
      <c r="C22" s="321"/>
      <c r="D22" s="321"/>
      <c r="E22" s="321"/>
      <c r="F22" s="322"/>
      <c r="G22" s="144"/>
      <c r="H22" s="127"/>
      <c r="I22" s="127"/>
    </row>
    <row r="23" spans="1:9" ht="15">
      <c r="A23" s="127"/>
      <c r="B23" s="127"/>
      <c r="C23" s="127"/>
      <c r="D23" s="127"/>
      <c r="E23" s="127"/>
      <c r="F23" s="127"/>
      <c r="G23" s="127"/>
      <c r="H23" s="127"/>
      <c r="I23" s="127"/>
    </row>
    <row r="24" spans="1:9" ht="15.75">
      <c r="A24" s="145" t="s">
        <v>50</v>
      </c>
      <c r="B24" s="146" t="s">
        <v>51</v>
      </c>
      <c r="C24" s="123"/>
      <c r="D24" s="147"/>
      <c r="E24" s="147"/>
      <c r="F24" s="147"/>
      <c r="G24" s="147"/>
      <c r="H24" s="147"/>
      <c r="I24" s="127"/>
    </row>
    <row r="25" spans="1:9" ht="15.75">
      <c r="A25" s="138" t="s">
        <v>52</v>
      </c>
      <c r="B25" s="148" t="e">
        <f>(G22*G11*G19)/G20</f>
        <v>#DIV/0!</v>
      </c>
      <c r="C25" s="149"/>
      <c r="D25" s="150"/>
      <c r="E25" s="151"/>
      <c r="F25" s="151"/>
      <c r="G25" s="151"/>
      <c r="H25" s="152"/>
      <c r="I25" s="127"/>
    </row>
    <row r="26" spans="1:9" ht="15.75">
      <c r="A26" s="138" t="s">
        <v>53</v>
      </c>
      <c r="B26" s="148"/>
      <c r="C26" s="149"/>
      <c r="D26" s="150"/>
      <c r="E26" s="151"/>
      <c r="F26" s="151"/>
      <c r="G26" s="151"/>
      <c r="H26" s="152"/>
      <c r="I26" s="127"/>
    </row>
    <row r="27" spans="1:9" ht="15">
      <c r="A27" s="153"/>
      <c r="B27" s="153"/>
      <c r="C27" s="150"/>
      <c r="D27" s="150"/>
      <c r="E27" s="151"/>
      <c r="F27" s="151"/>
      <c r="G27" s="151"/>
      <c r="H27" s="152"/>
      <c r="I27" s="127"/>
    </row>
    <row r="28" spans="1:9" ht="15.75">
      <c r="A28" s="126" t="s">
        <v>54</v>
      </c>
      <c r="B28" s="154" t="e">
        <f>SUM(B25:B27)</f>
        <v>#DIV/0!</v>
      </c>
      <c r="C28" s="155"/>
      <c r="D28" s="150"/>
      <c r="E28" s="127"/>
      <c r="F28" s="127"/>
      <c r="G28" s="127"/>
      <c r="H28" s="127"/>
      <c r="I28" s="127"/>
    </row>
    <row r="29" spans="1:9" ht="15.75">
      <c r="A29" s="156"/>
      <c r="B29" s="157"/>
      <c r="C29" s="157"/>
      <c r="D29" s="127"/>
      <c r="E29" s="127"/>
      <c r="F29" s="127"/>
      <c r="G29" s="127"/>
      <c r="H29" s="127"/>
      <c r="I29" s="127"/>
    </row>
    <row r="30" spans="1:9" ht="15.75">
      <c r="A30" s="303" t="s">
        <v>55</v>
      </c>
      <c r="B30" s="304"/>
      <c r="C30" s="304"/>
      <c r="D30" s="329" t="s">
        <v>56</v>
      </c>
      <c r="E30" s="329"/>
      <c r="F30" s="329"/>
      <c r="G30" s="329"/>
      <c r="H30" s="329"/>
      <c r="I30" s="147"/>
    </row>
    <row r="31" spans="1:9" ht="15.75">
      <c r="A31" s="160" t="s">
        <v>57</v>
      </c>
      <c r="B31" s="161">
        <f>G46*12.75%</f>
        <v>0</v>
      </c>
      <c r="C31" s="162"/>
      <c r="D31" s="163" t="s">
        <v>58</v>
      </c>
      <c r="E31" s="163" t="s">
        <v>59</v>
      </c>
      <c r="F31" s="163" t="s">
        <v>60</v>
      </c>
      <c r="G31" s="163" t="s">
        <v>61</v>
      </c>
      <c r="H31" s="163" t="s">
        <v>32</v>
      </c>
      <c r="I31" s="179"/>
    </row>
    <row r="32" spans="1:9" ht="15.75">
      <c r="A32" s="153" t="s">
        <v>62</v>
      </c>
      <c r="B32" s="164"/>
      <c r="C32" s="162"/>
      <c r="D32" s="131"/>
      <c r="E32" s="165">
        <f>'Encargos Sociais'!C34</f>
        <v>0.33700000000000002</v>
      </c>
      <c r="F32" s="166">
        <f>(D32*E32)+D32</f>
        <v>0</v>
      </c>
      <c r="G32" s="167">
        <v>11.2</v>
      </c>
      <c r="H32" s="135">
        <f>F32*G32</f>
        <v>0</v>
      </c>
      <c r="I32" s="179"/>
    </row>
    <row r="33" spans="1:9" ht="15.75">
      <c r="A33" s="153" t="s">
        <v>63</v>
      </c>
      <c r="B33" s="164"/>
      <c r="C33" s="162"/>
      <c r="D33" s="126" t="s">
        <v>64</v>
      </c>
      <c r="E33" s="126" t="s">
        <v>65</v>
      </c>
      <c r="F33" s="126" t="s">
        <v>60</v>
      </c>
      <c r="G33" s="126" t="s">
        <v>61</v>
      </c>
      <c r="H33" s="126" t="s">
        <v>32</v>
      </c>
      <c r="I33" s="179"/>
    </row>
    <row r="34" spans="1:9" ht="15.75">
      <c r="A34" s="153" t="s">
        <v>66</v>
      </c>
      <c r="B34" s="164"/>
      <c r="C34" s="162"/>
      <c r="D34" s="168"/>
      <c r="E34" s="169">
        <f>G22</f>
        <v>0</v>
      </c>
      <c r="F34" s="170">
        <f>D34*E34</f>
        <v>0</v>
      </c>
      <c r="G34" s="171">
        <v>10</v>
      </c>
      <c r="H34" s="135">
        <f>F34*G34</f>
        <v>0</v>
      </c>
      <c r="I34" s="179"/>
    </row>
    <row r="35" spans="1:9" ht="15.75">
      <c r="A35" s="153" t="s">
        <v>67</v>
      </c>
      <c r="B35" s="164">
        <f>H50</f>
        <v>0</v>
      </c>
      <c r="C35" s="162"/>
      <c r="D35" s="172" t="s">
        <v>68</v>
      </c>
      <c r="E35" s="169"/>
      <c r="F35" s="173"/>
      <c r="G35" s="171"/>
      <c r="H35" s="135">
        <f>H32+H34</f>
        <v>0</v>
      </c>
      <c r="I35" s="179"/>
    </row>
    <row r="36" spans="1:9" ht="15.75">
      <c r="A36" s="153" t="s">
        <v>69</v>
      </c>
      <c r="B36" s="164"/>
      <c r="C36" s="162"/>
      <c r="D36" s="163" t="s">
        <v>70</v>
      </c>
      <c r="E36" s="163" t="s">
        <v>59</v>
      </c>
      <c r="F36" s="163" t="s">
        <v>60</v>
      </c>
      <c r="G36" s="163" t="s">
        <v>61</v>
      </c>
      <c r="H36" s="163" t="s">
        <v>32</v>
      </c>
      <c r="I36" s="179"/>
    </row>
    <row r="37" spans="1:9" ht="15.75">
      <c r="A37" s="153" t="s">
        <v>71</v>
      </c>
      <c r="B37" s="174"/>
      <c r="C37" s="162"/>
      <c r="D37" s="131"/>
      <c r="E37" s="165">
        <f>'Encargos Sociais'!C34</f>
        <v>0.33700000000000002</v>
      </c>
      <c r="F37" s="166">
        <f>(D37*E37)+D37</f>
        <v>0</v>
      </c>
      <c r="G37" s="167">
        <v>11.2</v>
      </c>
      <c r="H37" s="135">
        <f>F37*G37</f>
        <v>0</v>
      </c>
      <c r="I37" s="179"/>
    </row>
    <row r="38" spans="1:9" ht="15.75">
      <c r="A38" s="153" t="s">
        <v>72</v>
      </c>
      <c r="B38" s="168">
        <f>H35*B37</f>
        <v>0</v>
      </c>
      <c r="C38" s="157"/>
      <c r="D38" s="126" t="s">
        <v>64</v>
      </c>
      <c r="E38" s="126" t="s">
        <v>65</v>
      </c>
      <c r="F38" s="126" t="s">
        <v>60</v>
      </c>
      <c r="G38" s="126" t="s">
        <v>61</v>
      </c>
      <c r="H38" s="126" t="s">
        <v>32</v>
      </c>
      <c r="I38" s="179"/>
    </row>
    <row r="39" spans="1:9" ht="15.75">
      <c r="A39" s="153" t="s">
        <v>73</v>
      </c>
      <c r="B39" s="175"/>
      <c r="C39" s="157"/>
      <c r="D39" s="168"/>
      <c r="E39" s="169">
        <v>20</v>
      </c>
      <c r="F39" s="170">
        <f>D39*E39</f>
        <v>0</v>
      </c>
      <c r="G39" s="171">
        <v>10</v>
      </c>
      <c r="H39" s="135">
        <f>F39*G39</f>
        <v>0</v>
      </c>
      <c r="I39" s="179"/>
    </row>
    <row r="40" spans="1:9" ht="15.75">
      <c r="A40" s="153" t="s">
        <v>74</v>
      </c>
      <c r="B40" s="168">
        <f>H40*B39</f>
        <v>0</v>
      </c>
      <c r="C40" s="157"/>
      <c r="D40" s="172" t="s">
        <v>75</v>
      </c>
      <c r="E40" s="169"/>
      <c r="F40" s="173"/>
      <c r="G40" s="171"/>
      <c r="H40" s="135">
        <f>H37+H39</f>
        <v>0</v>
      </c>
      <c r="I40" s="179"/>
    </row>
    <row r="41" spans="1:9" ht="15.75">
      <c r="A41" s="138" t="s">
        <v>76</v>
      </c>
      <c r="B41" s="154">
        <f>SUM(B31:B36)+B38+B40</f>
        <v>0</v>
      </c>
      <c r="C41" s="155"/>
      <c r="I41" s="179"/>
    </row>
    <row r="42" spans="1:9" ht="15.75">
      <c r="A42" s="138" t="s">
        <v>77</v>
      </c>
      <c r="B42" s="154">
        <f>B41/10*B43</f>
        <v>0</v>
      </c>
      <c r="C42" s="155"/>
      <c r="I42" s="179"/>
    </row>
    <row r="43" spans="1:9" ht="15.75">
      <c r="A43" s="176" t="s">
        <v>78</v>
      </c>
      <c r="B43" s="177">
        <f>(G15*5)/44</f>
        <v>1.3636363636363635</v>
      </c>
      <c r="C43" s="178"/>
      <c r="D43" s="127"/>
      <c r="E43" s="179"/>
      <c r="F43" s="179"/>
      <c r="G43" s="179"/>
      <c r="H43" s="179"/>
      <c r="I43" s="179"/>
    </row>
    <row r="44" spans="1:9" ht="15.75">
      <c r="A44" s="179"/>
      <c r="B44" s="179"/>
      <c r="C44" s="179"/>
      <c r="D44" s="180" t="s">
        <v>79</v>
      </c>
      <c r="E44" s="181"/>
      <c r="F44" s="181"/>
      <c r="G44" s="127"/>
      <c r="H44" s="127"/>
      <c r="I44" s="179"/>
    </row>
    <row r="45" spans="1:9" ht="15">
      <c r="A45" s="151"/>
      <c r="B45" s="151"/>
      <c r="C45" s="151"/>
      <c r="D45" s="182" t="s">
        <v>80</v>
      </c>
      <c r="E45" s="183" t="s">
        <v>81</v>
      </c>
      <c r="F45" s="183" t="s">
        <v>82</v>
      </c>
      <c r="G45" s="184" t="s">
        <v>83</v>
      </c>
      <c r="H45" s="184" t="s">
        <v>84</v>
      </c>
      <c r="I45" s="179"/>
    </row>
    <row r="46" spans="1:9" ht="15">
      <c r="A46" s="151"/>
      <c r="B46" s="151"/>
      <c r="C46" s="151"/>
      <c r="D46" s="185" t="s">
        <v>85</v>
      </c>
      <c r="E46" s="186" t="s">
        <v>86</v>
      </c>
      <c r="F46" s="187"/>
      <c r="G46" s="188">
        <f>G18</f>
        <v>0</v>
      </c>
      <c r="H46" s="189">
        <f>F46*G46</f>
        <v>0</v>
      </c>
      <c r="I46" s="179"/>
    </row>
    <row r="47" spans="1:9" ht="15">
      <c r="A47" s="151"/>
      <c r="B47" s="151"/>
      <c r="C47" s="151"/>
      <c r="D47" s="190" t="s">
        <v>87</v>
      </c>
      <c r="E47" s="191" t="s">
        <v>88</v>
      </c>
      <c r="F47" s="192"/>
      <c r="G47" s="193"/>
      <c r="H47" s="194"/>
      <c r="I47" s="179"/>
    </row>
    <row r="48" spans="1:9" ht="15">
      <c r="A48" s="151"/>
      <c r="B48" s="151"/>
      <c r="C48" s="151"/>
      <c r="D48" s="190" t="s">
        <v>89</v>
      </c>
      <c r="E48" s="191" t="s">
        <v>88</v>
      </c>
      <c r="F48" s="195">
        <v>0</v>
      </c>
      <c r="G48" s="194"/>
      <c r="H48" s="194"/>
      <c r="I48" s="179"/>
    </row>
    <row r="49" spans="1:9" ht="15">
      <c r="A49" s="151"/>
      <c r="B49" s="151"/>
      <c r="C49" s="151"/>
      <c r="D49" s="190" t="s">
        <v>90</v>
      </c>
      <c r="E49" s="191" t="s">
        <v>91</v>
      </c>
      <c r="F49" s="196"/>
      <c r="G49" s="194">
        <f>H46</f>
        <v>0</v>
      </c>
      <c r="H49" s="194">
        <f>F49*G49/100</f>
        <v>0</v>
      </c>
      <c r="I49" s="179"/>
    </row>
    <row r="50" spans="1:9" ht="15.75">
      <c r="A50" s="151"/>
      <c r="B50" s="151"/>
      <c r="C50" s="151"/>
      <c r="D50" s="197" t="s">
        <v>92</v>
      </c>
      <c r="E50" s="198" t="s">
        <v>93</v>
      </c>
      <c r="F50" s="199">
        <f>F47*12</f>
        <v>0</v>
      </c>
      <c r="G50" s="200">
        <f>IF(F48&lt;=F47,H49,0)</f>
        <v>0</v>
      </c>
      <c r="H50" s="200">
        <f>IFERROR(G50/F50,0)</f>
        <v>0</v>
      </c>
      <c r="I50" s="179"/>
    </row>
    <row r="51" spans="1:9" ht="15.75">
      <c r="A51" s="151"/>
      <c r="B51" s="151"/>
      <c r="C51" s="151"/>
      <c r="D51" s="201"/>
      <c r="E51" s="202"/>
      <c r="F51" s="203"/>
      <c r="G51" s="204"/>
      <c r="H51" s="204"/>
      <c r="I51" s="179"/>
    </row>
    <row r="52" spans="1:9" ht="15.75">
      <c r="A52" s="151"/>
      <c r="B52" s="151"/>
      <c r="C52" s="151"/>
      <c r="D52" s="201"/>
      <c r="E52" s="202"/>
      <c r="F52" s="203"/>
      <c r="G52" s="204"/>
      <c r="H52" s="204"/>
      <c r="I52" s="179"/>
    </row>
    <row r="53" spans="1:9" ht="15.75">
      <c r="A53" s="150"/>
      <c r="B53" s="157"/>
      <c r="C53" s="157"/>
      <c r="D53" s="201"/>
      <c r="E53" s="202"/>
      <c r="F53" s="203"/>
      <c r="G53" s="204"/>
      <c r="H53" s="204"/>
      <c r="I53" s="179"/>
    </row>
    <row r="54" spans="1:9" ht="15.75">
      <c r="A54" s="205" t="s">
        <v>94</v>
      </c>
      <c r="B54" s="206"/>
      <c r="C54" s="206"/>
      <c r="D54" s="206"/>
      <c r="E54" s="206"/>
      <c r="F54" s="206"/>
      <c r="G54" s="207"/>
      <c r="H54" s="208" t="e">
        <f>($B$42+$B$28)</f>
        <v>#DIV/0!</v>
      </c>
      <c r="I54" s="179"/>
    </row>
    <row r="55" spans="1:9">
      <c r="A55" s="209"/>
      <c r="B55" s="209"/>
      <c r="C55" s="209"/>
      <c r="D55" s="209"/>
      <c r="E55" s="209"/>
      <c r="F55" s="210"/>
      <c r="G55" s="210"/>
      <c r="H55" s="210"/>
      <c r="I55" s="179"/>
    </row>
    <row r="56" spans="1:9" ht="15.75">
      <c r="A56" s="211" t="s">
        <v>95</v>
      </c>
      <c r="B56" s="212"/>
      <c r="C56" s="212"/>
      <c r="D56" s="212"/>
      <c r="E56" s="212"/>
      <c r="F56" s="212"/>
      <c r="G56" s="213"/>
      <c r="H56" s="210"/>
      <c r="I56" s="179"/>
    </row>
    <row r="57" spans="1:9" ht="15.75">
      <c r="A57" s="214" t="s">
        <v>80</v>
      </c>
      <c r="B57" s="215" t="s">
        <v>81</v>
      </c>
      <c r="C57" s="215"/>
      <c r="D57" s="215" t="s">
        <v>82</v>
      </c>
      <c r="E57" s="216" t="s">
        <v>83</v>
      </c>
      <c r="F57" s="216" t="s">
        <v>84</v>
      </c>
      <c r="G57" s="217" t="s">
        <v>96</v>
      </c>
      <c r="H57" s="179"/>
      <c r="I57" s="238"/>
    </row>
    <row r="58" spans="1:9" ht="15.75">
      <c r="A58" s="218" t="s">
        <v>97</v>
      </c>
      <c r="B58" s="219" t="s">
        <v>91</v>
      </c>
      <c r="C58" s="219"/>
      <c r="D58" s="220">
        <f>BDI!C21</f>
        <v>0.31480000000000002</v>
      </c>
      <c r="E58" s="189" t="e">
        <f>H54</f>
        <v>#DIV/0!</v>
      </c>
      <c r="F58" s="189" t="e">
        <f>D58*E58/1</f>
        <v>#DIV/0!</v>
      </c>
      <c r="G58" s="221"/>
      <c r="H58" s="127"/>
      <c r="I58" s="179"/>
    </row>
    <row r="59" spans="1:9" ht="15.75">
      <c r="A59" s="222" t="s">
        <v>98</v>
      </c>
      <c r="B59" s="223"/>
      <c r="C59" s="223"/>
      <c r="D59" s="222"/>
      <c r="E59" s="224"/>
      <c r="F59" s="225"/>
      <c r="G59" s="226" t="e">
        <f>+F58</f>
        <v>#DIV/0!</v>
      </c>
      <c r="H59" s="127"/>
      <c r="I59" s="238"/>
    </row>
    <row r="60" spans="1:9" ht="15">
      <c r="A60" s="209"/>
      <c r="B60" s="209"/>
      <c r="C60" s="209"/>
      <c r="D60" s="227"/>
      <c r="E60" s="227"/>
      <c r="F60" s="221"/>
      <c r="G60" s="221"/>
      <c r="H60" s="221"/>
      <c r="I60" s="179"/>
    </row>
    <row r="61" spans="1:9" ht="15.75">
      <c r="A61" s="228" t="s">
        <v>99</v>
      </c>
      <c r="B61" s="229"/>
      <c r="C61" s="229"/>
      <c r="D61" s="230"/>
      <c r="E61" s="230"/>
      <c r="F61" s="231"/>
      <c r="G61" s="232"/>
      <c r="H61" s="233" t="e">
        <f>G59</f>
        <v>#DIV/0!</v>
      </c>
      <c r="I61" s="179"/>
    </row>
    <row r="62" spans="1:9">
      <c r="A62" s="209"/>
      <c r="B62" s="209"/>
      <c r="C62" s="209"/>
      <c r="D62" s="209"/>
      <c r="E62" s="209"/>
      <c r="F62" s="210"/>
      <c r="G62" s="210"/>
      <c r="H62" s="210"/>
      <c r="I62" s="179"/>
    </row>
    <row r="63" spans="1:9" ht="15.75">
      <c r="A63" s="228" t="s">
        <v>100</v>
      </c>
      <c r="B63" s="229"/>
      <c r="C63" s="229"/>
      <c r="D63" s="229"/>
      <c r="E63" s="229"/>
      <c r="F63" s="234"/>
      <c r="G63" s="235"/>
      <c r="H63" s="236" t="e">
        <f>H54+H61</f>
        <v>#DIV/0!</v>
      </c>
      <c r="I63" s="179"/>
    </row>
    <row r="64" spans="1:9" ht="15">
      <c r="A64" s="150"/>
      <c r="B64" s="157"/>
      <c r="C64" s="157"/>
      <c r="D64" s="127"/>
      <c r="E64" s="127"/>
      <c r="F64" s="179"/>
      <c r="G64" s="179"/>
      <c r="H64" s="127"/>
      <c r="I64" s="179"/>
    </row>
    <row r="65" spans="1:9" ht="15.75">
      <c r="A65" s="239" t="s">
        <v>101</v>
      </c>
      <c r="B65" s="240"/>
      <c r="C65" s="240"/>
      <c r="D65" s="240"/>
      <c r="E65" s="240"/>
      <c r="F65" s="240"/>
      <c r="G65" s="240"/>
      <c r="H65" s="241" t="e">
        <f>H63/(G11*G22)</f>
        <v>#DIV/0!</v>
      </c>
      <c r="I65" s="179"/>
    </row>
    <row r="66" spans="1:9" ht="15">
      <c r="A66" s="127"/>
      <c r="B66" s="127"/>
      <c r="C66" s="127"/>
      <c r="D66" s="127"/>
      <c r="E66" s="127"/>
      <c r="F66" s="127"/>
      <c r="G66" s="127"/>
      <c r="H66" s="127"/>
      <c r="I66" s="127"/>
    </row>
    <row r="67" spans="1:9" ht="18">
      <c r="A67" s="242" t="s">
        <v>102</v>
      </c>
      <c r="B67" s="243"/>
      <c r="C67" s="243"/>
      <c r="D67" s="243"/>
      <c r="E67" s="243"/>
      <c r="F67" s="243"/>
      <c r="G67" s="244"/>
      <c r="H67" s="127"/>
      <c r="I67" s="127"/>
    </row>
    <row r="68" spans="1:9" ht="18">
      <c r="A68" s="245" t="s">
        <v>103</v>
      </c>
      <c r="B68" s="246"/>
      <c r="C68" s="246"/>
      <c r="D68" s="246"/>
      <c r="E68" s="247"/>
      <c r="F68" s="248" t="s">
        <v>104</v>
      </c>
      <c r="G68" s="249" t="s">
        <v>91</v>
      </c>
      <c r="H68" s="127"/>
      <c r="I68" s="127"/>
    </row>
    <row r="69" spans="1:9" ht="18">
      <c r="A69" s="250" t="str">
        <f>A24</f>
        <v>1- CUSTO VARIÁVEL</v>
      </c>
      <c r="B69" s="251"/>
      <c r="C69" s="251"/>
      <c r="D69" s="252"/>
      <c r="E69" s="253"/>
      <c r="F69" s="247" t="e">
        <f>SUM(F70:F71)</f>
        <v>#DIV/0!</v>
      </c>
      <c r="G69" s="254" t="e">
        <f t="shared" ref="G69:G75" si="0">F69/$F$77</f>
        <v>#DIV/0!</v>
      </c>
      <c r="H69" s="127"/>
      <c r="I69" s="127"/>
    </row>
    <row r="70" spans="1:9" ht="18">
      <c r="A70" s="255" t="str">
        <f>A25</f>
        <v>1.1 COMBUSTÍVEL</v>
      </c>
      <c r="B70" s="256"/>
      <c r="C70" s="256"/>
      <c r="D70" s="246"/>
      <c r="E70" s="257"/>
      <c r="F70" s="257" t="e">
        <f>B25</f>
        <v>#DIV/0!</v>
      </c>
      <c r="G70" s="258" t="e">
        <f t="shared" si="0"/>
        <v>#DIV/0!</v>
      </c>
      <c r="H70" s="127"/>
      <c r="I70" s="127"/>
    </row>
    <row r="71" spans="1:9" ht="18">
      <c r="A71" s="259" t="str">
        <f>A26</f>
        <v>1.2 MANUTENÇÃO</v>
      </c>
      <c r="B71" s="260"/>
      <c r="C71" s="260"/>
      <c r="D71" s="261"/>
      <c r="E71" s="262"/>
      <c r="F71" s="263">
        <f>B26</f>
        <v>0</v>
      </c>
      <c r="G71" s="258" t="e">
        <f t="shared" si="0"/>
        <v>#DIV/0!</v>
      </c>
      <c r="H71" s="127"/>
      <c r="I71" s="127"/>
    </row>
    <row r="72" spans="1:9" ht="18">
      <c r="A72" s="264" t="str">
        <f>A30</f>
        <v xml:space="preserve">2 - TOTAL CUSTO FIXO MENSAL </v>
      </c>
      <c r="B72" s="260"/>
      <c r="C72" s="260"/>
      <c r="D72" s="261"/>
      <c r="E72" s="262"/>
      <c r="F72" s="247">
        <f>SUM(F73)</f>
        <v>0</v>
      </c>
      <c r="G72" s="254" t="e">
        <f t="shared" si="0"/>
        <v>#DIV/0!</v>
      </c>
      <c r="H72" s="127"/>
      <c r="I72" s="127"/>
    </row>
    <row r="73" spans="1:9" ht="18">
      <c r="A73" s="259" t="str">
        <f>A42</f>
        <v>2.1 TOTAL CUSTO FIXO MENSAL</v>
      </c>
      <c r="B73" s="260"/>
      <c r="C73" s="260"/>
      <c r="D73" s="261"/>
      <c r="E73" s="262"/>
      <c r="F73" s="257">
        <f>B42</f>
        <v>0</v>
      </c>
      <c r="G73" s="258" t="e">
        <f t="shared" si="0"/>
        <v>#DIV/0!</v>
      </c>
      <c r="H73" s="127"/>
      <c r="I73" s="127"/>
    </row>
    <row r="74" spans="1:9" ht="18">
      <c r="A74" s="265" t="str">
        <f>A54</f>
        <v>3- CUSTO TOTAL MENSAL COM DESPESAS OPERACIONAIS</v>
      </c>
      <c r="B74" s="266"/>
      <c r="C74" s="266"/>
      <c r="D74" s="266"/>
      <c r="E74" s="267"/>
      <c r="F74" s="247" t="e">
        <f>F69+F72</f>
        <v>#DIV/0!</v>
      </c>
      <c r="G74" s="254" t="e">
        <f t="shared" si="0"/>
        <v>#DIV/0!</v>
      </c>
      <c r="H74" s="127"/>
      <c r="I74" s="127"/>
    </row>
    <row r="75" spans="1:9" ht="18">
      <c r="A75" s="268" t="str">
        <f>A56</f>
        <v xml:space="preserve">4- BENEFÍCIOS E DESPESAS INDIRETAS </v>
      </c>
      <c r="B75" s="269"/>
      <c r="C75" s="269"/>
      <c r="D75" s="266"/>
      <c r="E75" s="247"/>
      <c r="F75" s="247" t="e">
        <f>H61</f>
        <v>#DIV/0!</v>
      </c>
      <c r="G75" s="254" t="e">
        <f t="shared" si="0"/>
        <v>#DIV/0!</v>
      </c>
      <c r="H75" s="127"/>
      <c r="I75" s="127"/>
    </row>
    <row r="76" spans="1:9" ht="18">
      <c r="A76" s="270"/>
      <c r="B76" s="271"/>
      <c r="C76" s="271"/>
      <c r="D76" s="272"/>
      <c r="E76" s="273"/>
      <c r="F76" s="274"/>
      <c r="G76" s="275"/>
      <c r="H76" s="127"/>
      <c r="I76" s="127"/>
    </row>
    <row r="77" spans="1:9" ht="18">
      <c r="A77" s="276" t="str">
        <f>A63</f>
        <v xml:space="preserve">5- PREÇO MENSAL TOTAL COM O TRANSPORTE ESCOLAR </v>
      </c>
      <c r="B77" s="277"/>
      <c r="C77" s="277"/>
      <c r="D77" s="278"/>
      <c r="E77" s="278"/>
      <c r="F77" s="278" t="e">
        <f>F74+F75</f>
        <v>#DIV/0!</v>
      </c>
      <c r="G77" s="279" t="e">
        <f>G74+G75</f>
        <v>#DIV/0!</v>
      </c>
      <c r="H77" s="127"/>
      <c r="I77" s="127"/>
    </row>
    <row r="78" spans="1:9" ht="18">
      <c r="A78" s="280"/>
      <c r="B78" s="281"/>
      <c r="C78" s="281"/>
      <c r="D78" s="281"/>
      <c r="E78" s="281"/>
      <c r="F78" s="281"/>
      <c r="G78" s="282"/>
      <c r="H78" s="127"/>
      <c r="I78" s="127"/>
    </row>
    <row r="79" spans="1:9" ht="18">
      <c r="A79" s="283" t="s">
        <v>105</v>
      </c>
      <c r="B79" s="284"/>
      <c r="C79" s="284"/>
      <c r="D79" s="284"/>
      <c r="E79" s="284"/>
      <c r="F79" s="284"/>
      <c r="G79" s="285">
        <f>G11</f>
        <v>170</v>
      </c>
      <c r="H79" s="127"/>
      <c r="I79" s="127"/>
    </row>
    <row r="80" spans="1:9" ht="18">
      <c r="A80" s="283" t="s">
        <v>106</v>
      </c>
      <c r="B80" s="284"/>
      <c r="C80" s="284"/>
      <c r="D80" s="284"/>
      <c r="E80" s="284"/>
      <c r="F80" s="284"/>
      <c r="G80" s="286">
        <f>G22</f>
        <v>0</v>
      </c>
      <c r="H80" s="127"/>
      <c r="I80" s="127"/>
    </row>
    <row r="81" spans="1:9" ht="18">
      <c r="A81" s="283" t="s">
        <v>107</v>
      </c>
      <c r="B81" s="284"/>
      <c r="C81" s="284"/>
      <c r="D81" s="284"/>
      <c r="E81" s="284"/>
      <c r="F81" s="284"/>
      <c r="G81" s="285">
        <f>G79*G80</f>
        <v>0</v>
      </c>
      <c r="H81" s="127"/>
      <c r="I81" s="127"/>
    </row>
    <row r="82" spans="1:9" ht="18">
      <c r="A82" s="287" t="s">
        <v>108</v>
      </c>
      <c r="B82" s="288"/>
      <c r="C82" s="288"/>
      <c r="D82" s="288"/>
      <c r="E82" s="288"/>
      <c r="F82" s="288"/>
      <c r="G82" s="289" t="e">
        <f>F77/G81</f>
        <v>#DIV/0!</v>
      </c>
      <c r="H82" s="127"/>
      <c r="I82" s="127"/>
    </row>
    <row r="83" spans="1:9" ht="15">
      <c r="A83" s="127"/>
      <c r="B83" s="127"/>
      <c r="C83" s="127"/>
      <c r="D83" s="127"/>
      <c r="E83" s="127"/>
      <c r="F83" s="127"/>
      <c r="G83" s="127"/>
      <c r="H83" s="127"/>
      <c r="I83" s="127"/>
    </row>
    <row r="84" spans="1:9" ht="15.75">
      <c r="A84" s="290"/>
      <c r="B84" s="127"/>
      <c r="C84" s="127"/>
      <c r="D84" s="127"/>
      <c r="E84" s="127"/>
      <c r="F84" s="127"/>
      <c r="G84" s="127"/>
      <c r="H84" s="127"/>
      <c r="I84" s="127"/>
    </row>
    <row r="85" spans="1:9" ht="15.75">
      <c r="A85" s="290" t="s">
        <v>109</v>
      </c>
      <c r="B85" s="291">
        <f>G11</f>
        <v>170</v>
      </c>
      <c r="C85" s="291"/>
      <c r="D85" s="292" t="s">
        <v>110</v>
      </c>
      <c r="E85" s="127"/>
      <c r="F85" s="127"/>
      <c r="G85" s="127"/>
      <c r="H85" s="127"/>
      <c r="I85" s="127"/>
    </row>
    <row r="86" spans="1:9" ht="15.75">
      <c r="A86" s="290" t="s">
        <v>151</v>
      </c>
      <c r="B86" s="292"/>
      <c r="C86" s="292"/>
      <c r="D86" s="292"/>
      <c r="E86" s="127"/>
      <c r="F86" s="127"/>
      <c r="G86" s="127"/>
      <c r="H86" s="127"/>
      <c r="I86" s="127"/>
    </row>
    <row r="87" spans="1:9" ht="15.75">
      <c r="A87" s="290" t="s">
        <v>112</v>
      </c>
      <c r="B87" s="293"/>
      <c r="C87" s="293"/>
      <c r="D87" s="294" t="e">
        <f>H65</f>
        <v>#DIV/0!</v>
      </c>
      <c r="E87" s="295"/>
      <c r="F87" s="296"/>
      <c r="G87" s="296"/>
      <c r="H87" s="296"/>
      <c r="I87" s="127"/>
    </row>
    <row r="88" spans="1:9" ht="15.75">
      <c r="A88" s="290"/>
      <c r="B88" s="179"/>
      <c r="C88" s="179"/>
      <c r="D88" s="179"/>
      <c r="E88" s="179"/>
      <c r="F88" s="296"/>
      <c r="G88" s="296"/>
      <c r="H88" s="296"/>
      <c r="I88" s="127"/>
    </row>
    <row r="89" spans="1:9" ht="18">
      <c r="A89" s="297" t="s">
        <v>113</v>
      </c>
      <c r="B89" s="179"/>
      <c r="C89" s="179"/>
      <c r="D89" s="179"/>
      <c r="E89" s="179"/>
      <c r="F89" s="179"/>
      <c r="G89" s="179"/>
      <c r="H89" s="179"/>
      <c r="I89" s="127"/>
    </row>
    <row r="90" spans="1:9" ht="18">
      <c r="A90" s="298"/>
      <c r="B90" s="298"/>
      <c r="C90" s="298"/>
      <c r="D90" s="298"/>
      <c r="E90" s="298"/>
      <c r="F90" s="298"/>
      <c r="G90" s="298"/>
      <c r="H90" s="298"/>
      <c r="I90" s="179"/>
    </row>
    <row r="91" spans="1:9" ht="15">
      <c r="A91" s="330" t="s">
        <v>114</v>
      </c>
      <c r="B91" s="330"/>
      <c r="C91" s="330"/>
      <c r="D91" s="330"/>
      <c r="E91" s="330"/>
      <c r="F91" s="330"/>
      <c r="G91" s="330"/>
      <c r="H91" s="330"/>
      <c r="I91" s="179"/>
    </row>
    <row r="92" spans="1:9" ht="15">
      <c r="A92" s="330" t="s">
        <v>115</v>
      </c>
      <c r="B92" s="330"/>
      <c r="C92" s="330"/>
      <c r="D92" s="330"/>
      <c r="E92" s="330"/>
      <c r="F92" s="330"/>
      <c r="G92" s="330"/>
      <c r="H92" s="330"/>
      <c r="I92" s="179"/>
    </row>
    <row r="93" spans="1:9" ht="15">
      <c r="A93" s="330" t="s">
        <v>116</v>
      </c>
      <c r="B93" s="330"/>
      <c r="C93" s="330"/>
      <c r="D93" s="330"/>
      <c r="E93" s="330"/>
      <c r="F93" s="330"/>
      <c r="G93" s="330"/>
      <c r="H93" s="330"/>
      <c r="I93" s="179"/>
    </row>
    <row r="94" spans="1:9" ht="15">
      <c r="A94" s="299" t="s">
        <v>117</v>
      </c>
      <c r="B94" s="330" t="str">
        <f>B17</f>
        <v>Veículo no mínimo de 40 lugares</v>
      </c>
      <c r="C94" s="330"/>
      <c r="D94" s="330"/>
      <c r="E94" s="330"/>
      <c r="F94" s="330"/>
      <c r="G94" s="330"/>
      <c r="H94" s="330"/>
      <c r="I94" s="179"/>
    </row>
    <row r="95" spans="1:9" ht="15">
      <c r="A95" s="299" t="s">
        <v>118</v>
      </c>
      <c r="B95" s="330" t="str">
        <f>A18</f>
        <v>Veículo no máximo 20 anos de uso (fabricação acima de 2002)</v>
      </c>
      <c r="C95" s="330"/>
      <c r="D95" s="330"/>
      <c r="E95" s="330"/>
      <c r="F95" s="330"/>
      <c r="G95" s="330"/>
      <c r="H95" s="330"/>
      <c r="I95" s="179"/>
    </row>
    <row r="96" spans="1:9" ht="15">
      <c r="A96" s="300" t="s">
        <v>144</v>
      </c>
      <c r="B96" s="299"/>
      <c r="C96" s="299"/>
      <c r="D96" s="299"/>
      <c r="E96" s="299"/>
      <c r="F96" s="299"/>
      <c r="G96" s="299"/>
      <c r="H96" s="299"/>
      <c r="I96" s="179"/>
    </row>
    <row r="97" spans="1:9" ht="15">
      <c r="A97" s="330" t="s">
        <v>120</v>
      </c>
      <c r="B97" s="330"/>
      <c r="C97" s="330"/>
      <c r="D97" s="330"/>
      <c r="E97" s="330"/>
      <c r="F97" s="330"/>
      <c r="G97" s="330"/>
      <c r="H97" s="330"/>
      <c r="I97" s="179"/>
    </row>
    <row r="98" spans="1:9" ht="15">
      <c r="A98" s="330" t="s">
        <v>121</v>
      </c>
      <c r="B98" s="330"/>
      <c r="C98" s="330"/>
      <c r="D98" s="330"/>
      <c r="E98" s="330"/>
      <c r="F98" s="330"/>
      <c r="G98" s="330"/>
      <c r="H98" s="330"/>
      <c r="I98" s="179"/>
    </row>
    <row r="99" spans="1:9" ht="29.25" customHeight="1">
      <c r="A99" s="331" t="s">
        <v>122</v>
      </c>
      <c r="B99" s="331"/>
      <c r="C99" s="331"/>
      <c r="D99" s="331"/>
      <c r="E99" s="331"/>
      <c r="F99" s="331"/>
      <c r="G99" s="331"/>
      <c r="H99" s="331"/>
      <c r="I99" s="179"/>
    </row>
    <row r="100" spans="1:9" ht="15">
      <c r="A100" s="330" t="s">
        <v>123</v>
      </c>
      <c r="B100" s="330"/>
      <c r="C100" s="330"/>
      <c r="D100" s="330"/>
      <c r="E100" s="330"/>
      <c r="F100" s="330"/>
      <c r="G100" s="330"/>
      <c r="H100" s="330"/>
      <c r="I100" s="179"/>
    </row>
    <row r="101" spans="1:9" ht="15">
      <c r="A101" s="330" t="s">
        <v>124</v>
      </c>
      <c r="B101" s="330"/>
      <c r="C101" s="330"/>
      <c r="D101" s="330"/>
      <c r="E101" s="330"/>
      <c r="F101" s="330"/>
      <c r="G101" s="330"/>
      <c r="H101" s="330"/>
      <c r="I101" s="179"/>
    </row>
    <row r="102" spans="1:9" ht="15">
      <c r="A102" s="330" t="s">
        <v>125</v>
      </c>
      <c r="B102" s="330"/>
      <c r="C102" s="330"/>
      <c r="D102" s="330"/>
      <c r="E102" s="330"/>
      <c r="F102" s="330"/>
      <c r="G102" s="330"/>
      <c r="H102" s="330"/>
      <c r="I102" s="179"/>
    </row>
    <row r="103" spans="1:9" ht="15">
      <c r="A103" s="330" t="s">
        <v>126</v>
      </c>
      <c r="B103" s="330"/>
      <c r="C103" s="330"/>
      <c r="D103" s="330"/>
      <c r="E103" s="330"/>
      <c r="F103" s="330"/>
      <c r="G103" s="330"/>
      <c r="H103" s="330"/>
      <c r="I103" s="179"/>
    </row>
    <row r="104" spans="1:9" ht="15">
      <c r="A104" s="330" t="s">
        <v>127</v>
      </c>
      <c r="B104" s="330"/>
      <c r="C104" s="330"/>
      <c r="D104" s="330"/>
      <c r="E104" s="330"/>
      <c r="F104" s="330"/>
      <c r="G104" s="330"/>
      <c r="H104" s="330"/>
      <c r="I104" s="179"/>
    </row>
    <row r="105" spans="1:9" ht="15">
      <c r="A105" s="330" t="s">
        <v>128</v>
      </c>
      <c r="B105" s="330"/>
      <c r="C105" s="330"/>
      <c r="D105" s="330"/>
      <c r="E105" s="330"/>
      <c r="F105" s="330"/>
      <c r="G105" s="330"/>
      <c r="H105" s="330"/>
      <c r="I105" s="179"/>
    </row>
    <row r="106" spans="1:9" ht="30" customHeight="1">
      <c r="A106" s="331" t="s">
        <v>129</v>
      </c>
      <c r="B106" s="331"/>
      <c r="C106" s="331"/>
      <c r="D106" s="331"/>
      <c r="E106" s="331"/>
      <c r="F106" s="331"/>
      <c r="G106" s="331"/>
      <c r="H106" s="331"/>
      <c r="I106" s="179"/>
    </row>
    <row r="107" spans="1:9" ht="30" customHeight="1">
      <c r="A107" s="331" t="s">
        <v>130</v>
      </c>
      <c r="B107" s="331"/>
      <c r="C107" s="331"/>
      <c r="D107" s="331"/>
      <c r="E107" s="331"/>
      <c r="F107" s="331"/>
      <c r="G107" s="331"/>
      <c r="H107" s="331"/>
      <c r="I107" s="179"/>
    </row>
    <row r="108" spans="1:9" ht="45" customHeight="1">
      <c r="A108" s="331" t="s">
        <v>131</v>
      </c>
      <c r="B108" s="331"/>
      <c r="C108" s="331"/>
      <c r="D108" s="331"/>
      <c r="E108" s="331"/>
      <c r="F108" s="331"/>
      <c r="G108" s="331"/>
      <c r="H108" s="331"/>
      <c r="I108" s="179"/>
    </row>
    <row r="109" spans="1:9" ht="15">
      <c r="A109" s="330" t="s">
        <v>132</v>
      </c>
      <c r="B109" s="330"/>
      <c r="C109" s="330"/>
      <c r="D109" s="330"/>
      <c r="E109" s="330"/>
      <c r="F109" s="330"/>
      <c r="G109" s="330"/>
      <c r="H109" s="330"/>
      <c r="I109" s="179"/>
    </row>
    <row r="110" spans="1:9" ht="15">
      <c r="A110" s="330" t="s">
        <v>133</v>
      </c>
      <c r="B110" s="330"/>
      <c r="C110" s="330"/>
      <c r="D110" s="330"/>
      <c r="E110" s="330"/>
      <c r="F110" s="330"/>
      <c r="G110" s="330"/>
      <c r="H110" s="330"/>
      <c r="I110" s="179"/>
    </row>
    <row r="111" spans="1:9" ht="15">
      <c r="A111" s="330" t="s">
        <v>134</v>
      </c>
      <c r="B111" s="330"/>
      <c r="C111" s="330"/>
      <c r="D111" s="330"/>
      <c r="E111" s="330"/>
      <c r="F111" s="330"/>
      <c r="G111" s="330"/>
      <c r="H111" s="330"/>
      <c r="I111" s="179"/>
    </row>
    <row r="112" spans="1:9" ht="15">
      <c r="A112" s="330" t="s">
        <v>135</v>
      </c>
      <c r="B112" s="330"/>
      <c r="C112" s="330"/>
      <c r="D112" s="330"/>
      <c r="E112" s="330"/>
      <c r="F112" s="330"/>
      <c r="G112" s="330"/>
      <c r="H112" s="330"/>
      <c r="I112" s="179"/>
    </row>
    <row r="113" spans="1:9" ht="30" customHeight="1">
      <c r="A113" s="331" t="s">
        <v>136</v>
      </c>
      <c r="B113" s="331"/>
      <c r="C113" s="331"/>
      <c r="D113" s="331"/>
      <c r="E113" s="331"/>
      <c r="F113" s="331"/>
      <c r="G113" s="331"/>
      <c r="H113" s="331"/>
      <c r="I113" s="179"/>
    </row>
    <row r="114" spans="1:9" ht="30" customHeight="1">
      <c r="A114" s="331" t="s">
        <v>137</v>
      </c>
      <c r="B114" s="331"/>
      <c r="C114" s="331"/>
      <c r="D114" s="331"/>
      <c r="E114" s="331"/>
      <c r="F114" s="331"/>
      <c r="G114" s="331"/>
      <c r="H114" s="331"/>
      <c r="I114" s="179"/>
    </row>
    <row r="115" spans="1:9" ht="15">
      <c r="A115" s="330" t="s">
        <v>138</v>
      </c>
      <c r="B115" s="330"/>
      <c r="C115" s="330"/>
      <c r="D115" s="330"/>
      <c r="E115" s="330"/>
      <c r="F115" s="330"/>
      <c r="G115" s="330"/>
      <c r="H115" s="330"/>
      <c r="I115" s="179"/>
    </row>
    <row r="116" spans="1:9" ht="15">
      <c r="A116" s="127"/>
      <c r="B116" s="127"/>
      <c r="C116" s="127"/>
      <c r="D116" s="127"/>
      <c r="E116" s="127"/>
      <c r="F116" s="127"/>
      <c r="G116" s="127"/>
      <c r="H116" s="127"/>
      <c r="I116" s="179"/>
    </row>
    <row r="117" spans="1:9" ht="16.5">
      <c r="A117" s="301"/>
      <c r="B117" s="179"/>
      <c r="C117" s="179"/>
      <c r="I117" s="179"/>
    </row>
    <row r="118" spans="1:9" ht="18">
      <c r="A118" s="298" t="str">
        <f>Resumo!A20</f>
        <v>Candiota, 27 de Junho de 2022</v>
      </c>
      <c r="B118" s="179"/>
      <c r="C118" s="179"/>
      <c r="I118" s="179"/>
    </row>
    <row r="119" spans="1:9" ht="18">
      <c r="A119" s="298"/>
      <c r="B119" s="179"/>
      <c r="C119" s="179"/>
      <c r="I119" s="179"/>
    </row>
    <row r="120" spans="1:9" ht="18">
      <c r="A120" s="298"/>
      <c r="B120" s="179"/>
      <c r="C120" s="179"/>
      <c r="I120" s="179"/>
    </row>
    <row r="121" spans="1:9" ht="18">
      <c r="A121" s="298"/>
      <c r="B121" s="179"/>
      <c r="C121" s="179"/>
      <c r="D121" s="332" t="s">
        <v>27</v>
      </c>
      <c r="E121" s="332"/>
      <c r="F121" s="332"/>
      <c r="I121" s="179"/>
    </row>
    <row r="122" spans="1:9" ht="15">
      <c r="A122" s="179"/>
      <c r="B122" s="179"/>
      <c r="C122" s="179"/>
      <c r="D122" s="319" t="s">
        <v>139</v>
      </c>
      <c r="E122" s="319"/>
      <c r="F122" s="319"/>
      <c r="G122" s="179"/>
      <c r="H122" s="179"/>
      <c r="I122" s="179"/>
    </row>
    <row r="123" spans="1:9">
      <c r="A123" s="179"/>
      <c r="B123" s="179"/>
      <c r="C123" s="179"/>
      <c r="D123" s="179"/>
      <c r="E123" s="179"/>
      <c r="F123" s="179"/>
      <c r="G123" s="179"/>
      <c r="H123" s="179"/>
      <c r="I123" s="179"/>
    </row>
    <row r="124" spans="1:9">
      <c r="A124" s="179"/>
      <c r="B124" s="179"/>
      <c r="C124" s="179"/>
      <c r="D124" s="179"/>
      <c r="E124" s="179"/>
      <c r="F124" s="179"/>
      <c r="G124" s="179"/>
      <c r="H124" s="179"/>
      <c r="I124" s="179"/>
    </row>
    <row r="125" spans="1:9">
      <c r="D125" s="179"/>
      <c r="E125" s="179"/>
      <c r="F125" s="179"/>
      <c r="G125" s="179"/>
      <c r="H125" s="179"/>
    </row>
    <row r="126" spans="1:9">
      <c r="D126" s="179"/>
      <c r="E126" s="179"/>
      <c r="F126" s="179"/>
      <c r="G126" s="179"/>
      <c r="H126" s="179"/>
    </row>
    <row r="127" spans="1:9">
      <c r="D127" s="179"/>
      <c r="E127" s="179"/>
      <c r="F127" s="179"/>
      <c r="G127" s="179"/>
      <c r="H127" s="179"/>
    </row>
    <row r="128" spans="1:9">
      <c r="D128" s="179"/>
      <c r="E128" s="179"/>
      <c r="F128" s="179"/>
      <c r="G128" s="179"/>
      <c r="H128" s="179"/>
    </row>
    <row r="129" spans="4:8">
      <c r="D129" s="179"/>
      <c r="E129" s="179"/>
      <c r="F129" s="179"/>
      <c r="G129" s="179"/>
      <c r="H129" s="179"/>
    </row>
  </sheetData>
  <mergeCells count="41">
    <mergeCell ref="D122:F122"/>
    <mergeCell ref="A112:H112"/>
    <mergeCell ref="A113:H113"/>
    <mergeCell ref="A114:H114"/>
    <mergeCell ref="A115:H115"/>
    <mergeCell ref="D121:F121"/>
    <mergeCell ref="A107:H107"/>
    <mergeCell ref="A108:H108"/>
    <mergeCell ref="A109:H109"/>
    <mergeCell ref="A110:H110"/>
    <mergeCell ref="A111:H111"/>
    <mergeCell ref="A102:H102"/>
    <mergeCell ref="A103:H103"/>
    <mergeCell ref="A104:H104"/>
    <mergeCell ref="A105:H105"/>
    <mergeCell ref="A106:H106"/>
    <mergeCell ref="A97:H97"/>
    <mergeCell ref="A98:H98"/>
    <mergeCell ref="A99:H99"/>
    <mergeCell ref="A100:H100"/>
    <mergeCell ref="A101:H101"/>
    <mergeCell ref="A91:H91"/>
    <mergeCell ref="A92:H92"/>
    <mergeCell ref="A93:H93"/>
    <mergeCell ref="B94:H94"/>
    <mergeCell ref="B95:H95"/>
    <mergeCell ref="A19:F19"/>
    <mergeCell ref="A20:F20"/>
    <mergeCell ref="A21:F21"/>
    <mergeCell ref="A22:F22"/>
    <mergeCell ref="D30:H30"/>
    <mergeCell ref="A14:F14"/>
    <mergeCell ref="A15:F15"/>
    <mergeCell ref="A16:F16"/>
    <mergeCell ref="B17:G17"/>
    <mergeCell ref="A18:F18"/>
    <mergeCell ref="A1:H1"/>
    <mergeCell ref="A2:H2"/>
    <mergeCell ref="A3:H3"/>
    <mergeCell ref="A4:H4"/>
    <mergeCell ref="A11:F11"/>
  </mergeCells>
  <pageMargins left="0.511811023622047" right="0.511811023622047" top="0.78740157480314998" bottom="0.78740157480314998" header="0.31496062992126" footer="0.31496062992126"/>
  <pageSetup paperSize="9" scale="57" fitToHeight="2" orientation="portrait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3</vt:i4>
      </vt:variant>
    </vt:vector>
  </HeadingPairs>
  <TitlesOfParts>
    <vt:vector size="18" baseType="lpstr">
      <vt:lpstr>Resumo</vt:lpstr>
      <vt:lpstr>Linha A</vt:lpstr>
      <vt:lpstr>Linha B</vt:lpstr>
      <vt:lpstr>Linha C</vt:lpstr>
      <vt:lpstr>Linha D</vt:lpstr>
      <vt:lpstr>Linha E</vt:lpstr>
      <vt:lpstr>Linha F</vt:lpstr>
      <vt:lpstr>Linha G</vt:lpstr>
      <vt:lpstr>Linha H</vt:lpstr>
      <vt:lpstr>Linha I</vt:lpstr>
      <vt:lpstr>Encargos Sociais</vt:lpstr>
      <vt:lpstr>CAGED</vt:lpstr>
      <vt:lpstr>BDI</vt:lpstr>
      <vt:lpstr>Depreciação</vt:lpstr>
      <vt:lpstr>Planilha2</vt:lpstr>
      <vt:lpstr>AbaDeprec</vt:lpstr>
      <vt:lpstr>'Encargos Sociais'!Area_de_impressao</vt:lpstr>
      <vt:lpstr>Resumo!Area_de_impressao</vt:lpstr>
    </vt:vector>
  </TitlesOfParts>
  <Company>dmlu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Computador</cp:lastModifiedBy>
  <cp:lastPrinted>2022-01-28T12:26:00Z</cp:lastPrinted>
  <dcterms:created xsi:type="dcterms:W3CDTF">2000-12-13T10:02:00Z</dcterms:created>
  <dcterms:modified xsi:type="dcterms:W3CDTF">2022-06-28T18:35:57Z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DA250FA80C2744198C1C7B42C85302A8</vt:lpwstr>
  </property>
  <property fmtid="{D5CDD505-2E9C-101B-9397-08002B2CF9AE}" pid="3" name="KSOProductBuildVer">
    <vt:lpwstr>1046-11.2.0.11167</vt:lpwstr>
  </property>
</Properties>
</file>