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Computador\Desktop\"/>
    </mc:Choice>
  </mc:AlternateContent>
  <xr:revisionPtr revIDLastSave="0" documentId="8_{A749E159-FDB1-469F-A906-CBF384E7F4A5}" xr6:coauthVersionLast="47" xr6:coauthVersionMax="47" xr10:uidLastSave="{00000000-0000-0000-0000-000000000000}"/>
  <bookViews>
    <workbookView xWindow="-120" yWindow="-120" windowWidth="20730" windowHeight="11160" tabRatio="649" xr2:uid="{00000000-000D-0000-FFFF-FFFF00000000}"/>
  </bookViews>
  <sheets>
    <sheet name="Aux. Limpeza 40h" sheetId="13" r:id="rId1"/>
    <sheet name="Aux Limpeza 30h" sheetId="7" r:id="rId2"/>
    <sheet name="Resumo (2)" sheetId="14" r:id="rId3"/>
    <sheet name="Resumo" sheetId="9" r:id="rId4"/>
    <sheet name="Resumo (3)" sheetId="15" r:id="rId5"/>
    <sheet name="Planilha6" sheetId="16" r:id="rId6"/>
  </sheets>
  <externalReferences>
    <externalReference r:id="rId7"/>
    <externalReference r:id="rId8"/>
  </externalReferences>
  <definedNames>
    <definedName name="_xlnm.Print_Area" localSheetId="1">'Aux Limpeza 30h'!$A$1:$I$168</definedName>
    <definedName name="Auxiliar">#REF!</definedName>
    <definedName name="CUSTO_VALE_TRANSPORTE">#REF!</definedName>
    <definedName name="ecwece4c">#REF!</definedName>
    <definedName name="MOMB4">'[1]SERVENTE MANUTENCAO'!$I$144</definedName>
    <definedName name="MONA1">#REF!</definedName>
    <definedName name="MONA2">#REF!</definedName>
    <definedName name="MONA3">[2]HIDRAULICO!$I$138</definedName>
    <definedName name="MONA4">'[2]SERVENTE (AUX PRODUCAO)'!$I$138</definedName>
    <definedName name="MONA5">#REF!</definedName>
    <definedName name="MONA6">#REF!</definedName>
    <definedName name="MONA7">#REF!</definedName>
    <definedName name="MONA8">[2]MECANICO_REFRIGERACAO!$I$138</definedName>
    <definedName name="MONB1">#REF!</definedName>
    <definedName name="MONB2">#REF!</definedName>
    <definedName name="MONB3">[2]HIDRAULICO!$I$144</definedName>
    <definedName name="MONB4">'[2]SERVENTE (AUX PRODUCAO)'!$I$144</definedName>
    <definedName name="MONB5">#REF!</definedName>
    <definedName name="MONB6">#REF!</definedName>
    <definedName name="MONB7">#REF!</definedName>
    <definedName name="MONB8">[2]MECANICO_REFRIGERACAO!$I$144</definedName>
    <definedName name="MONC1">#REF!</definedName>
    <definedName name="MONC2">#REF!</definedName>
    <definedName name="MONC3">[2]HIDRAULICO!$I$148</definedName>
    <definedName name="MONC4">'[2]SERVENTE (AUX PRODUCAO)'!$I$148</definedName>
    <definedName name="MONC5">#REF!</definedName>
    <definedName name="MONC6">#REF!</definedName>
    <definedName name="MONC7">#REF!</definedName>
    <definedName name="MONC8">[2]MECANICO_REFRIGERACAO!$I$148</definedName>
    <definedName name="mont">#REF!</definedName>
    <definedName name="MONTANTEA">#REF!</definedName>
    <definedName name="MONTANTEA1">#REF!</definedName>
    <definedName name="MONTANTEA2">#REF!</definedName>
    <definedName name="MONTANTEB">#REF!</definedName>
    <definedName name="MONTANTEB1">#REF!</definedName>
    <definedName name="MONTANTEB2">#REF!</definedName>
    <definedName name="MONTANTEC">#REF!</definedName>
    <definedName name="MONTANTEC1">#REF!</definedName>
    <definedName name="MONTANTEC2">#REF!</definedName>
    <definedName name="ok">#REF!</definedName>
    <definedName name="REMUNERACAO1">#REF!</definedName>
    <definedName name="REMUNERACAO2">#REF!</definedName>
    <definedName name="REMUNERACAO3">[2]HIDRAULICO!$I$30</definedName>
    <definedName name="REMUNERACAO4">'[2]SERVENTE (AUX PRODUCAO)'!$I$30</definedName>
    <definedName name="REMUNERACAO5">#REF!</definedName>
    <definedName name="REMUNERACAO6">#REF!</definedName>
    <definedName name="REMUNERACAO7">#REF!</definedName>
    <definedName name="REMUNERACAO8">[2]MECANICO_REFRIGERACAO!$I$30</definedName>
    <definedName name="TOTAL_MONT_A">#REF!</definedName>
    <definedName name="TOTAL1">#REF!</definedName>
    <definedName name="TOTAL2">#REF!</definedName>
    <definedName name="VALE_TRANSPORTE">#REF!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7" l="1"/>
  <c r="I29" i="7"/>
  <c r="I30" i="7"/>
  <c r="I31" i="7"/>
  <c r="I32" i="7"/>
  <c r="I23" i="7"/>
  <c r="I33" i="7"/>
  <c r="I34" i="7"/>
  <c r="I37" i="7"/>
  <c r="I149" i="7"/>
  <c r="I40" i="7"/>
  <c r="I41" i="7"/>
  <c r="I42" i="7"/>
  <c r="I43" i="7"/>
  <c r="I44" i="7"/>
  <c r="I45" i="7"/>
  <c r="I46" i="7"/>
  <c r="I47" i="7"/>
  <c r="I48" i="7"/>
  <c r="I52" i="7"/>
  <c r="I53" i="7"/>
  <c r="I54" i="7"/>
  <c r="I55" i="7"/>
  <c r="I56" i="7"/>
  <c r="I57" i="7"/>
  <c r="I58" i="7"/>
  <c r="I59" i="7"/>
  <c r="I60" i="7"/>
  <c r="I64" i="7"/>
  <c r="I65" i="7"/>
  <c r="I66" i="7"/>
  <c r="I67" i="7"/>
  <c r="H48" i="7"/>
  <c r="H60" i="7"/>
  <c r="H70" i="7"/>
  <c r="I70" i="7"/>
  <c r="I71" i="7"/>
  <c r="I150" i="7"/>
  <c r="A93" i="7"/>
  <c r="C93" i="7"/>
  <c r="E93" i="7"/>
  <c r="F93" i="7"/>
  <c r="G93" i="7"/>
  <c r="H93" i="7"/>
  <c r="I93" i="7"/>
  <c r="I76" i="7"/>
  <c r="A89" i="7"/>
  <c r="C89" i="7"/>
  <c r="E89" i="7"/>
  <c r="F89" i="7"/>
  <c r="G89" i="7"/>
  <c r="H89" i="7"/>
  <c r="I89" i="7"/>
  <c r="I77" i="7"/>
  <c r="A85" i="7"/>
  <c r="C85" i="7"/>
  <c r="E85" i="7"/>
  <c r="F85" i="7"/>
  <c r="G85" i="7"/>
  <c r="H85" i="7"/>
  <c r="I85" i="7"/>
  <c r="I78" i="7"/>
  <c r="I79" i="7"/>
  <c r="I80" i="7"/>
  <c r="I81" i="7"/>
  <c r="I151" i="7"/>
  <c r="I152" i="7"/>
  <c r="I119" i="7"/>
  <c r="I157" i="7"/>
  <c r="I158" i="7"/>
  <c r="I73" i="7"/>
  <c r="I95" i="7"/>
  <c r="A139" i="7"/>
  <c r="I105" i="7"/>
  <c r="I115" i="7"/>
  <c r="I125" i="7"/>
  <c r="C139" i="7"/>
  <c r="D139" i="7"/>
  <c r="H141" i="7"/>
  <c r="H143" i="7"/>
  <c r="D141" i="7"/>
  <c r="E141" i="7"/>
  <c r="I129" i="7"/>
  <c r="I130" i="7"/>
  <c r="I131" i="7"/>
  <c r="G141" i="7"/>
  <c r="G143" i="7"/>
  <c r="D140" i="7"/>
  <c r="E140" i="7"/>
  <c r="I132" i="7"/>
  <c r="I134" i="7"/>
  <c r="I162" i="7"/>
  <c r="G166" i="7"/>
  <c r="H166" i="7"/>
  <c r="I166" i="7"/>
  <c r="I168" i="7"/>
  <c r="G4" i="15"/>
  <c r="G5" i="15"/>
  <c r="F5" i="15"/>
  <c r="E5" i="14"/>
  <c r="E4" i="15"/>
  <c r="I29" i="13"/>
  <c r="I30" i="13"/>
  <c r="I31" i="13"/>
  <c r="I32" i="13"/>
  <c r="I23" i="13"/>
  <c r="I33" i="13"/>
  <c r="I34" i="13"/>
  <c r="I37" i="13"/>
  <c r="I149" i="13"/>
  <c r="I40" i="13"/>
  <c r="I41" i="13"/>
  <c r="I42" i="13"/>
  <c r="I43" i="13"/>
  <c r="I44" i="13"/>
  <c r="I45" i="13"/>
  <c r="I46" i="13"/>
  <c r="I47" i="13"/>
  <c r="I48" i="13"/>
  <c r="I52" i="13"/>
  <c r="I53" i="13"/>
  <c r="I54" i="13"/>
  <c r="I55" i="13"/>
  <c r="I56" i="13"/>
  <c r="I57" i="13"/>
  <c r="I58" i="13"/>
  <c r="I59" i="13"/>
  <c r="I60" i="13"/>
  <c r="I64" i="13"/>
  <c r="I65" i="13"/>
  <c r="I66" i="13"/>
  <c r="I67" i="13"/>
  <c r="H48" i="13"/>
  <c r="H60" i="13"/>
  <c r="H70" i="13"/>
  <c r="I70" i="13"/>
  <c r="I71" i="13"/>
  <c r="I150" i="13"/>
  <c r="A93" i="13"/>
  <c r="C93" i="13"/>
  <c r="E93" i="13"/>
  <c r="F93" i="13"/>
  <c r="G93" i="13"/>
  <c r="H93" i="13"/>
  <c r="I93" i="13"/>
  <c r="I76" i="13"/>
  <c r="A89" i="13"/>
  <c r="C89" i="13"/>
  <c r="E89" i="13"/>
  <c r="F89" i="13"/>
  <c r="G89" i="13"/>
  <c r="H89" i="13"/>
  <c r="I89" i="13"/>
  <c r="I77" i="13"/>
  <c r="A85" i="13"/>
  <c r="C85" i="13"/>
  <c r="E85" i="13"/>
  <c r="F85" i="13"/>
  <c r="G85" i="13"/>
  <c r="H85" i="13"/>
  <c r="I85" i="13"/>
  <c r="I78" i="13"/>
  <c r="I79" i="13"/>
  <c r="I80" i="13"/>
  <c r="I81" i="13"/>
  <c r="I151" i="13"/>
  <c r="I152" i="13"/>
  <c r="I105" i="13"/>
  <c r="I155" i="13"/>
  <c r="I115" i="13"/>
  <c r="I156" i="13"/>
  <c r="I119" i="13"/>
  <c r="I157" i="13"/>
  <c r="I158" i="13"/>
  <c r="I73" i="13"/>
  <c r="I95" i="13"/>
  <c r="A139" i="13"/>
  <c r="I125" i="13"/>
  <c r="C139" i="13"/>
  <c r="D139" i="13"/>
  <c r="H141" i="13"/>
  <c r="H143" i="13"/>
  <c r="D141" i="13"/>
  <c r="E141" i="13"/>
  <c r="I129" i="13"/>
  <c r="I130" i="13"/>
  <c r="I131" i="13"/>
  <c r="G141" i="13"/>
  <c r="G143" i="13"/>
  <c r="D140" i="13"/>
  <c r="E140" i="13"/>
  <c r="I132" i="13"/>
  <c r="I134" i="13"/>
  <c r="I162" i="13"/>
  <c r="G166" i="13"/>
  <c r="H166" i="13"/>
  <c r="I166" i="13"/>
  <c r="I168" i="13"/>
  <c r="E4" i="9"/>
  <c r="G4" i="9"/>
  <c r="G5" i="9"/>
  <c r="F5" i="9"/>
  <c r="E4" i="14"/>
  <c r="G4" i="14"/>
  <c r="G5" i="14"/>
  <c r="G6" i="14"/>
  <c r="F6" i="14"/>
  <c r="A166" i="7"/>
  <c r="I161" i="7"/>
  <c r="H161" i="7"/>
  <c r="H162" i="7"/>
  <c r="H155" i="7"/>
  <c r="H156" i="7"/>
  <c r="H157" i="7"/>
  <c r="H158" i="7"/>
  <c r="H149" i="7"/>
  <c r="H150" i="7"/>
  <c r="H151" i="7"/>
  <c r="H152" i="7"/>
  <c r="I145" i="7"/>
  <c r="H129" i="7"/>
  <c r="H130" i="7"/>
  <c r="H131" i="7"/>
  <c r="H132" i="7"/>
  <c r="H133" i="7"/>
  <c r="H134" i="7"/>
  <c r="H145" i="7"/>
  <c r="E142" i="7"/>
  <c r="A110" i="7"/>
  <c r="C110" i="7"/>
  <c r="D110" i="7"/>
  <c r="E110" i="7"/>
  <c r="F110" i="7"/>
  <c r="G110" i="7"/>
  <c r="H110" i="7"/>
  <c r="I108" i="7"/>
  <c r="I110" i="7"/>
  <c r="H99" i="7"/>
  <c r="H100" i="7"/>
  <c r="H101" i="7"/>
  <c r="H102" i="7"/>
  <c r="H103" i="7"/>
  <c r="H104" i="7"/>
  <c r="H105" i="7"/>
  <c r="A123" i="7"/>
  <c r="C123" i="7"/>
  <c r="D123" i="7"/>
  <c r="E123" i="7"/>
  <c r="F123" i="7"/>
  <c r="G123" i="7"/>
  <c r="H123" i="7"/>
  <c r="I121" i="7"/>
  <c r="I123" i="7"/>
  <c r="H113" i="7"/>
  <c r="H114" i="7"/>
  <c r="H115" i="7"/>
  <c r="H118" i="7"/>
  <c r="H119" i="7"/>
  <c r="H125" i="7"/>
  <c r="G121" i="7"/>
  <c r="F108" i="7"/>
  <c r="G108" i="7"/>
  <c r="H29" i="7"/>
  <c r="H37" i="7"/>
  <c r="H67" i="7"/>
  <c r="H71" i="7"/>
  <c r="H73" i="7"/>
  <c r="H76" i="7"/>
  <c r="H81" i="7"/>
  <c r="H95" i="7"/>
  <c r="H92" i="7"/>
  <c r="H80" i="7"/>
  <c r="H79" i="7"/>
  <c r="H78" i="7"/>
  <c r="H77" i="7"/>
  <c r="H36" i="7"/>
  <c r="B36" i="7"/>
  <c r="A30" i="7"/>
  <c r="A31" i="7"/>
  <c r="A32" i="7"/>
  <c r="A33" i="7"/>
  <c r="A34" i="7"/>
  <c r="A35" i="7"/>
  <c r="A36" i="7"/>
  <c r="H35" i="7"/>
  <c r="H34" i="7"/>
  <c r="H33" i="7"/>
  <c r="H32" i="7"/>
  <c r="H31" i="7"/>
  <c r="H30" i="7"/>
  <c r="G11" i="7"/>
  <c r="A6" i="7"/>
  <c r="G5" i="7"/>
  <c r="A166" i="13"/>
  <c r="I161" i="13"/>
  <c r="H161" i="13"/>
  <c r="H162" i="13"/>
  <c r="H155" i="13"/>
  <c r="H156" i="13"/>
  <c r="H157" i="13"/>
  <c r="H158" i="13"/>
  <c r="H149" i="13"/>
  <c r="H150" i="13"/>
  <c r="H151" i="13"/>
  <c r="H152" i="13"/>
  <c r="I145" i="13"/>
  <c r="H129" i="13"/>
  <c r="H130" i="13"/>
  <c r="H131" i="13"/>
  <c r="H132" i="13"/>
  <c r="H133" i="13"/>
  <c r="H134" i="13"/>
  <c r="H145" i="13"/>
  <c r="E142" i="13"/>
  <c r="A110" i="13"/>
  <c r="C110" i="13"/>
  <c r="D110" i="13"/>
  <c r="E110" i="13"/>
  <c r="F110" i="13"/>
  <c r="G110" i="13"/>
  <c r="H110" i="13"/>
  <c r="I108" i="13"/>
  <c r="I110" i="13"/>
  <c r="H99" i="13"/>
  <c r="H100" i="13"/>
  <c r="H101" i="13"/>
  <c r="H102" i="13"/>
  <c r="H103" i="13"/>
  <c r="H104" i="13"/>
  <c r="H105" i="13"/>
  <c r="A123" i="13"/>
  <c r="C123" i="13"/>
  <c r="D123" i="13"/>
  <c r="E123" i="13"/>
  <c r="F123" i="13"/>
  <c r="G123" i="13"/>
  <c r="H123" i="13"/>
  <c r="I121" i="13"/>
  <c r="I123" i="13"/>
  <c r="H113" i="13"/>
  <c r="H114" i="13"/>
  <c r="H115" i="13"/>
  <c r="H118" i="13"/>
  <c r="H119" i="13"/>
  <c r="H125" i="13"/>
  <c r="G121" i="13"/>
  <c r="F108" i="13"/>
  <c r="G108" i="13"/>
  <c r="H29" i="13"/>
  <c r="H37" i="13"/>
  <c r="H67" i="13"/>
  <c r="H71" i="13"/>
  <c r="H73" i="13"/>
  <c r="H76" i="13"/>
  <c r="H81" i="13"/>
  <c r="H95" i="13"/>
  <c r="H92" i="13"/>
  <c r="H80" i="13"/>
  <c r="H79" i="13"/>
  <c r="H78" i="13"/>
  <c r="H77" i="13"/>
  <c r="H36" i="13"/>
  <c r="B36" i="13"/>
  <c r="A30" i="13"/>
  <c r="A31" i="13"/>
  <c r="A32" i="13"/>
  <c r="A33" i="13"/>
  <c r="A34" i="13"/>
  <c r="A35" i="13"/>
  <c r="A36" i="13"/>
  <c r="H35" i="13"/>
  <c r="H34" i="13"/>
  <c r="H33" i="13"/>
  <c r="H32" i="13"/>
  <c r="H31" i="13"/>
  <c r="H30" i="13"/>
  <c r="G11" i="13"/>
  <c r="A6" i="13"/>
  <c r="G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Ilete-Kuhn</author>
  </authors>
  <commentList>
    <comment ref="B143" authorId="0" shapeId="0" xr:uid="{00000000-0006-0000-0000-000001000000}">
      <text>
        <r>
          <rPr>
            <b/>
            <sz val="9"/>
            <rFont val="Segoe UI"/>
            <charset val="134"/>
          </rPr>
          <t>Anexo IV, Lei Complementar 123 (alteração em 2018).</t>
        </r>
      </text>
    </comment>
  </commentList>
</comments>
</file>

<file path=xl/sharedStrings.xml><?xml version="1.0" encoding="utf-8"?>
<sst xmlns="http://schemas.openxmlformats.org/spreadsheetml/2006/main" count="540" uniqueCount="214">
  <si>
    <r>
      <rPr>
        <b/>
        <sz val="8"/>
        <color theme="1"/>
        <rFont val="Calibri"/>
        <charset val="134"/>
        <scheme val="minor"/>
      </rPr>
      <t xml:space="preserve">PLANILHA DE CUSTOS E FORMAÇÃO DE PREÇOS DE SERVIÇOS CONTINUADOS </t>
    </r>
    <r>
      <rPr>
        <b/>
        <u/>
        <sz val="8"/>
        <color theme="1"/>
        <rFont val="Calibri"/>
        <charset val="134"/>
        <scheme val="minor"/>
      </rPr>
      <t>COM DEDICAÇÃO EXCLUSIVA</t>
    </r>
    <r>
      <rPr>
        <b/>
        <sz val="8"/>
        <color theme="1"/>
        <rFont val="Calibri"/>
        <charset val="134"/>
        <scheme val="minor"/>
      </rPr>
      <t xml:space="preserve"> DE MÃO DE OBRA (ANEXO III - DECRETOS 52.768 de 15.12.2015 e 54.273 de 10.10.2018)</t>
    </r>
  </si>
  <si>
    <t>PROCESSO:</t>
  </si>
  <si>
    <t>21/1204-0016148-1</t>
  </si>
  <si>
    <t>Regime de Tributação: LucroPresumido</t>
  </si>
  <si>
    <t>LICITAÇÃO/EDITAL</t>
  </si>
  <si>
    <t>ABERTURA:</t>
  </si>
  <si>
    <t>Cargo/Função:</t>
  </si>
  <si>
    <t>Auxiliar de Limpeza</t>
  </si>
  <si>
    <t>Convenção Coletiva de Trabalho:</t>
  </si>
  <si>
    <t>RS 005021/2021</t>
  </si>
  <si>
    <t>INSALUBRIDADE (10%, 20%, 40%)</t>
  </si>
  <si>
    <t>Origem do salário:</t>
  </si>
  <si>
    <t>Cidade:</t>
  </si>
  <si>
    <t>Candiota</t>
  </si>
  <si>
    <t>PERICULOSIDADE (30%)</t>
  </si>
  <si>
    <t>Não aplicável</t>
  </si>
  <si>
    <t>Salário Normativo</t>
  </si>
  <si>
    <t>Vlr. do salário e nº de horas correspondentes</t>
  </si>
  <si>
    <t>ISS</t>
  </si>
  <si>
    <t>Alíquota</t>
  </si>
  <si>
    <t>Tarifa Transporte</t>
  </si>
  <si>
    <t>CCT</t>
  </si>
  <si>
    <t>Vr. Unitário</t>
  </si>
  <si>
    <t>Dias</t>
  </si>
  <si>
    <t>Desconto</t>
  </si>
  <si>
    <t>Auxílio Alimentação</t>
  </si>
  <si>
    <t>Auxílio Lanche</t>
  </si>
  <si>
    <t xml:space="preserve"> Plano de Benefício Social Familiar (cláusula 29ª)</t>
  </si>
  <si>
    <t>Valor mensal</t>
  </si>
  <si>
    <t>Adicional de Supervisor (37%)</t>
  </si>
  <si>
    <t>Porcentagem</t>
  </si>
  <si>
    <t>Base de cálculo da insalubridade</t>
  </si>
  <si>
    <t>Valor</t>
  </si>
  <si>
    <t>Hora Intervalar</t>
  </si>
  <si>
    <t>Horas por mês</t>
  </si>
  <si>
    <t>MONTANTE A</t>
  </si>
  <si>
    <t>I</t>
  </si>
  <si>
    <t>Remuneração - Grupo I</t>
  </si>
  <si>
    <t>%</t>
  </si>
  <si>
    <t>Valor Mensal/unidade de serviço (R$)</t>
  </si>
  <si>
    <t>Salário</t>
  </si>
  <si>
    <r>
      <rPr>
        <sz val="10"/>
        <color theme="1"/>
        <rFont val="Calibri"/>
        <charset val="134"/>
        <scheme val="minor"/>
      </rPr>
      <t xml:space="preserve">Adicional Periculosidade 30% </t>
    </r>
    <r>
      <rPr>
        <b/>
        <sz val="10"/>
        <color theme="1"/>
        <rFont val="Calibri"/>
        <charset val="134"/>
        <scheme val="minor"/>
      </rPr>
      <t>(Ver súmulas 364, 132 e 191 do TST)</t>
    </r>
  </si>
  <si>
    <r>
      <rPr>
        <sz val="10"/>
        <color theme="1"/>
        <rFont val="Calibri"/>
        <charset val="134"/>
        <scheme val="minor"/>
      </rPr>
      <t xml:space="preserve">Adicional Insalubridade 10% </t>
    </r>
    <r>
      <rPr>
        <b/>
        <sz val="10"/>
        <color theme="1"/>
        <rFont val="Calibri"/>
        <charset val="134"/>
        <scheme val="minor"/>
      </rPr>
      <t>(Ver súmula 228 e 139 TST)</t>
    </r>
  </si>
  <si>
    <r>
      <rPr>
        <sz val="10"/>
        <color theme="1"/>
        <rFont val="Calibri"/>
        <charset val="134"/>
        <scheme val="minor"/>
      </rPr>
      <t xml:space="preserve">Adicional Insalubridade 20% </t>
    </r>
    <r>
      <rPr>
        <b/>
        <sz val="10"/>
        <color theme="1"/>
        <rFont val="Calibri"/>
        <charset val="134"/>
        <scheme val="minor"/>
      </rPr>
      <t>(Ver súmula 228 e 139 TST)</t>
    </r>
  </si>
  <si>
    <r>
      <rPr>
        <sz val="10"/>
        <color theme="1"/>
        <rFont val="Calibri"/>
        <charset val="134"/>
        <scheme val="minor"/>
      </rPr>
      <t xml:space="preserve">Adicional Insalubridade 40% </t>
    </r>
    <r>
      <rPr>
        <b/>
        <sz val="10"/>
        <color theme="1"/>
        <rFont val="Calibri"/>
        <charset val="134"/>
        <scheme val="minor"/>
      </rPr>
      <t>(Ver súmula 228 e 139 TST)</t>
    </r>
  </si>
  <si>
    <r>
      <rPr>
        <sz val="10"/>
        <color theme="1"/>
        <rFont val="Calibri"/>
        <charset val="134"/>
        <scheme val="minor"/>
      </rPr>
      <t xml:space="preserve">Adicional de Supervisor </t>
    </r>
    <r>
      <rPr>
        <b/>
        <sz val="10"/>
        <color theme="1"/>
        <rFont val="Calibri"/>
        <charset val="134"/>
        <scheme val="minor"/>
      </rPr>
      <t>(IN 02/2008 MPOG SLTI)</t>
    </r>
  </si>
  <si>
    <t>DSR - Descanso Semanal Remunerado</t>
  </si>
  <si>
    <t>Total de Remuneração</t>
  </si>
  <si>
    <t>II</t>
  </si>
  <si>
    <t>Encargos Sociais - Grupo II: Obrigações Sociais</t>
  </si>
  <si>
    <r>
      <rPr>
        <sz val="10"/>
        <color theme="1"/>
        <rFont val="Calibri"/>
        <charset val="134"/>
        <scheme val="minor"/>
      </rPr>
      <t xml:space="preserve">INSS </t>
    </r>
    <r>
      <rPr>
        <b/>
        <sz val="10"/>
        <color theme="1"/>
        <rFont val="Calibri"/>
        <charset val="134"/>
        <scheme val="minor"/>
      </rPr>
      <t>(art. 22, inc. I, Lei nº 8.212/91)</t>
    </r>
  </si>
  <si>
    <r>
      <rPr>
        <sz val="10"/>
        <color theme="1"/>
        <rFont val="Calibri"/>
        <charset val="134"/>
        <scheme val="minor"/>
      </rPr>
      <t xml:space="preserve">SESI ou SESC </t>
    </r>
    <r>
      <rPr>
        <b/>
        <sz val="10"/>
        <color theme="1"/>
        <rFont val="Calibri"/>
        <charset val="134"/>
        <scheme val="minor"/>
      </rPr>
      <t>(art. 30, Lei nº 8.036/90)</t>
    </r>
  </si>
  <si>
    <r>
      <rPr>
        <sz val="10"/>
        <color theme="1"/>
        <rFont val="Calibri"/>
        <charset val="134"/>
        <scheme val="minor"/>
      </rPr>
      <t xml:space="preserve">SENAI ou SENAC </t>
    </r>
    <r>
      <rPr>
        <b/>
        <sz val="10"/>
        <color theme="1"/>
        <rFont val="Calibri"/>
        <charset val="134"/>
        <scheme val="minor"/>
      </rPr>
      <t>(Decreto-Lei nº 2.318/86)</t>
    </r>
  </si>
  <si>
    <r>
      <rPr>
        <sz val="10"/>
        <color theme="1"/>
        <rFont val="Calibri"/>
        <charset val="134"/>
        <scheme val="minor"/>
      </rPr>
      <t xml:space="preserve">INCRA </t>
    </r>
    <r>
      <rPr>
        <b/>
        <sz val="10"/>
        <color theme="1"/>
        <rFont val="Calibri"/>
        <charset val="134"/>
        <scheme val="minor"/>
      </rPr>
      <t>(art. 15I, Lei Complementar nº 011/71)</t>
    </r>
  </si>
  <si>
    <r>
      <rPr>
        <sz val="10"/>
        <color theme="1"/>
        <rFont val="Calibri"/>
        <charset val="134"/>
        <scheme val="minor"/>
      </rPr>
      <t xml:space="preserve">SALÁRIO EDUCAÇÃO </t>
    </r>
    <r>
      <rPr>
        <b/>
        <sz val="10"/>
        <color theme="1"/>
        <rFont val="Calibri"/>
        <charset val="134"/>
        <scheme val="minor"/>
      </rPr>
      <t>(art. , inc. I, Decreto nº 87.043/82)</t>
    </r>
  </si>
  <si>
    <r>
      <rPr>
        <sz val="10"/>
        <color theme="1"/>
        <rFont val="Calibri"/>
        <charset val="134"/>
        <scheme val="minor"/>
      </rPr>
      <t>FGTS</t>
    </r>
    <r>
      <rPr>
        <b/>
        <sz val="10"/>
        <color theme="1"/>
        <rFont val="Calibri"/>
        <charset val="134"/>
        <scheme val="minor"/>
      </rPr>
      <t xml:space="preserve"> (art. 15, Lei nº 8.036/90)</t>
    </r>
  </si>
  <si>
    <r>
      <rPr>
        <sz val="10"/>
        <color theme="1"/>
        <rFont val="Calibri"/>
        <charset val="134"/>
        <scheme val="minor"/>
      </rPr>
      <t xml:space="preserve">SEG. ACIDENTE DO TRABALHO 1%, 2% e 3% </t>
    </r>
    <r>
      <rPr>
        <b/>
        <sz val="10"/>
        <color theme="1"/>
        <rFont val="Calibri"/>
        <charset val="134"/>
        <scheme val="minor"/>
      </rPr>
      <t>(art. 22, inc. II, alíneas "b" e "c", da Lei nº 8.212/91)</t>
    </r>
  </si>
  <si>
    <r>
      <rPr>
        <sz val="10"/>
        <color theme="1"/>
        <rFont val="Calibri"/>
        <charset val="134"/>
        <scheme val="minor"/>
      </rPr>
      <t xml:space="preserve">SEBRAE </t>
    </r>
    <r>
      <rPr>
        <b/>
        <sz val="10"/>
        <color theme="1"/>
        <rFont val="Calibri"/>
        <charset val="134"/>
        <scheme val="minor"/>
      </rPr>
      <t>(§ 3º, art. 8º, Lei nº 8.029/90)</t>
    </r>
  </si>
  <si>
    <t>Total do Grupo II</t>
  </si>
  <si>
    <t>Os percentuais para o SAT podem variar de 0,50% a 6,00% em função do Fator de Acidente Previdenciário (FAP), Decreto nº 6.957/2009</t>
  </si>
  <si>
    <t>Deverá obrigatoriamente acompanhar a proposta de preços e a planilha de custos e formação de preços a prova do Fator Acidentário de Prevenção – FAP por meio de impressão de consulta ao site do Ministério da Previdência Social (que pode ser obtido no endereço eletrônico http://www2.dataprev.gov.br/fap/fap.htm), independentemente de alteração da alíquota da parcela do Seguro Acidente de Trabalho disposta no Quadro II da referida planilha.</t>
  </si>
  <si>
    <t>III</t>
  </si>
  <si>
    <t>Encargos Sociais - Grupo III: Tempo Não Trabalhado</t>
  </si>
  <si>
    <t>FÉRIAS GOZADAS + ADICIONAL DE FÉRIAS</t>
  </si>
  <si>
    <r>
      <rPr>
        <sz val="10"/>
        <color theme="1"/>
        <rFont val="Calibri"/>
        <charset val="134"/>
        <scheme val="minor"/>
      </rPr>
      <t>FALTAS ABONADAS</t>
    </r>
    <r>
      <rPr>
        <b/>
        <vertAlign val="superscript"/>
        <sz val="10"/>
        <color theme="1"/>
        <rFont val="Calibri"/>
        <charset val="134"/>
        <scheme val="minor"/>
      </rPr>
      <t xml:space="preserve"> (3)</t>
    </r>
  </si>
  <si>
    <r>
      <rPr>
        <sz val="10"/>
        <color theme="1"/>
        <rFont val="Calibri"/>
        <charset val="134"/>
        <scheme val="minor"/>
      </rPr>
      <t xml:space="preserve">FALTAS LEGAIS </t>
    </r>
    <r>
      <rPr>
        <vertAlign val="superscript"/>
        <sz val="10"/>
        <color theme="1"/>
        <rFont val="Calibri"/>
        <charset val="134"/>
        <scheme val="minor"/>
      </rPr>
      <t>(4)</t>
    </r>
  </si>
  <si>
    <t>LICENÇA MATERNIDADE</t>
  </si>
  <si>
    <t>LICENÇA PATERNIDADE</t>
  </si>
  <si>
    <t>ACIDENTE DE TRABALHO</t>
  </si>
  <si>
    <t>AVISO PRÉVIO TRABALHADO</t>
  </si>
  <si>
    <t>13º SALÁRIO</t>
  </si>
  <si>
    <t>Total do Grupo III</t>
  </si>
  <si>
    <t>(3)</t>
  </si>
  <si>
    <t>Faltas Justificadas por Auxílio Doença</t>
  </si>
  <si>
    <t>(4)</t>
  </si>
  <si>
    <t>Faltas Legais - Art. 473 CLT</t>
  </si>
  <si>
    <t>IV</t>
  </si>
  <si>
    <t>Encargos Sociais - Grupo IV: Indenizações</t>
  </si>
  <si>
    <t>INDENIZAÇÕES</t>
  </si>
  <si>
    <t>FGTS SOBRE INDENIZAÇÕES</t>
  </si>
  <si>
    <t>INDENIZAÇÃO COMPENSATÓRIA POR DEMISSÃO SEM JUSTA CAUSA</t>
  </si>
  <si>
    <t>Total do Grupo IV</t>
  </si>
  <si>
    <t>V</t>
  </si>
  <si>
    <t>Encargos Sociais - Grupo V: Incidências</t>
  </si>
  <si>
    <t>INCIDÊNCIA GRUPO II (Obrigações Sociais) X GRUPO III (Tempo Não Trabalhado)</t>
  </si>
  <si>
    <t>Total do Grupo V</t>
  </si>
  <si>
    <t>TOTAL DOS ENCAGOS SOCIAIS (II + III + IV + V)</t>
  </si>
  <si>
    <t>VI</t>
  </si>
  <si>
    <t>Demais custos relativos à Norma Coletiva ou Disposições Legais - Grupo VI</t>
  </si>
  <si>
    <r>
      <rPr>
        <sz val="10"/>
        <color theme="1"/>
        <rFont val="Calibri"/>
        <charset val="134"/>
        <scheme val="minor"/>
      </rPr>
      <t>Vale-Transporte</t>
    </r>
    <r>
      <rPr>
        <sz val="10"/>
        <color theme="1"/>
        <rFont val="Calibri"/>
        <charset val="134"/>
      </rPr>
      <t>⁽⁵⁾</t>
    </r>
  </si>
  <si>
    <t>Adicional Intervalar</t>
  </si>
  <si>
    <t>Outros</t>
  </si>
  <si>
    <t>Total do Grupo VI</t>
  </si>
  <si>
    <t>(5)</t>
  </si>
  <si>
    <t>O valor do vale-transporte pode variar de acordo com o modal fornecido pelo empregador.</t>
  </si>
  <si>
    <t>MEMÓRIA DE CÁLCULO DO VALE TRANSPORTE</t>
  </si>
  <si>
    <t>Valor Unitário</t>
  </si>
  <si>
    <t>Dias de Trabalho</t>
  </si>
  <si>
    <t>Vale p/dia</t>
  </si>
  <si>
    <t>Custo total</t>
  </si>
  <si>
    <t>Base de cálculo</t>
  </si>
  <si>
    <t>Percentual de desconto</t>
  </si>
  <si>
    <t>Valor desconto</t>
  </si>
  <si>
    <t>Custo efetivo</t>
  </si>
  <si>
    <t>MEMÓRIA DE CÁLCULO DO VALE LANCHE</t>
  </si>
  <si>
    <t>Dias por mês</t>
  </si>
  <si>
    <t>MEMÓRIA DE CÁLCULO DO VALE ALIMENTAÇÃO</t>
  </si>
  <si>
    <t>TOTAL DO MONTANTE A (I + II + III+ IV + V +VI)</t>
  </si>
  <si>
    <t>MONTANTE B</t>
  </si>
  <si>
    <t>Despesas Diretas</t>
  </si>
  <si>
    <r>
      <rPr>
        <sz val="10"/>
        <color theme="1"/>
        <rFont val="Calibri"/>
        <charset val="134"/>
        <scheme val="minor"/>
      </rPr>
      <t xml:space="preserve">Transporte </t>
    </r>
    <r>
      <rPr>
        <vertAlign val="superscript"/>
        <sz val="10"/>
        <color theme="1"/>
        <rFont val="Calibri"/>
        <charset val="134"/>
        <scheme val="minor"/>
      </rPr>
      <t xml:space="preserve">(6) </t>
    </r>
  </si>
  <si>
    <r>
      <rPr>
        <sz val="10"/>
        <color indexed="8"/>
        <rFont val="Calibri"/>
        <charset val="134"/>
      </rPr>
      <t>Uniformes/EPI</t>
    </r>
    <r>
      <rPr>
        <vertAlign val="superscript"/>
        <sz val="10"/>
        <color indexed="8"/>
        <rFont val="Calibri"/>
        <charset val="134"/>
      </rPr>
      <t xml:space="preserve"> (6a) </t>
    </r>
  </si>
  <si>
    <t>Seguro de vida</t>
  </si>
  <si>
    <t>Materiais/Equipamentos</t>
  </si>
  <si>
    <r>
      <rPr>
        <sz val="10"/>
        <color theme="1"/>
        <rFont val="Calibri"/>
        <charset val="134"/>
        <scheme val="minor"/>
      </rPr>
      <t>Mobilização</t>
    </r>
    <r>
      <rPr>
        <vertAlign val="superscript"/>
        <sz val="10"/>
        <color theme="1"/>
        <rFont val="Calibri"/>
        <charset val="134"/>
        <scheme val="minor"/>
      </rPr>
      <t xml:space="preserve"> (7)</t>
    </r>
  </si>
  <si>
    <t>Outros (especificar)</t>
  </si>
  <si>
    <t>Total de Despesas Diretas</t>
  </si>
  <si>
    <t>(6)   Somente será preenchido quando o licitante fornecer transporte próprio
(6a)  EPI - Equipamento de Proteção Individual
(7)   Tais custos de mobilização não são renováveis, devendo ser eliminados após o primeiro ano de contrato caso haja prorrogação</t>
  </si>
  <si>
    <t>LIMITE QUADRO I (Despesas Diretas) sobre Montante A (exceto Vale-transporte), conforme alíneas "b.2" e "b.3", Inc. II, art. 7º, do Decreto 52.768/2015, alterado pelo Decreto 53.424/2017: 10% SEM MATERIAIS/EQUIPAMENTOS; 20% COM MATERIAIS/EQUIPAMENTOS</t>
  </si>
  <si>
    <t>Dedução Vale Transporte</t>
  </si>
  <si>
    <t>Remuneração (Grupo I)</t>
  </si>
  <si>
    <t>Obrigações Sociais (Grupo II)</t>
  </si>
  <si>
    <t>Tempo Não Trabalhado (Grupo III)</t>
  </si>
  <si>
    <t>Indenizações (Grupo IV)</t>
  </si>
  <si>
    <t>Incidências (Grupo V)</t>
  </si>
  <si>
    <t>Demais Custos CCT</t>
  </si>
  <si>
    <t>Total Montante A</t>
  </si>
  <si>
    <t>Base de Cálculo</t>
  </si>
  <si>
    <t>Despesas Indiretas</t>
  </si>
  <si>
    <t>Despesas Administrativas</t>
  </si>
  <si>
    <t>Seguros</t>
  </si>
  <si>
    <t>Total de Despesas Indiretas</t>
  </si>
  <si>
    <t>Lucro</t>
  </si>
  <si>
    <t>Total do Lucro</t>
  </si>
  <si>
    <t>LIMITE DOS QUADROS II (Despesas Indiretas) e III (Lucro) sobre Montante A (exceto Vale-transporte), conforme alínea "b1", Inc. II, art. 7º, do Decreto 52.768</t>
  </si>
  <si>
    <t/>
  </si>
  <si>
    <t>TOTAL DO MONTANTE B (I + II + III)</t>
  </si>
  <si>
    <t>MONTANTE C</t>
  </si>
  <si>
    <r>
      <rPr>
        <b/>
        <sz val="10"/>
        <color theme="1"/>
        <rFont val="Calibri"/>
        <charset val="134"/>
        <scheme val="minor"/>
      </rPr>
      <t xml:space="preserve">Tributos </t>
    </r>
    <r>
      <rPr>
        <b/>
        <vertAlign val="superscript"/>
        <sz val="10"/>
        <color theme="1"/>
        <rFont val="Calibri"/>
        <charset val="134"/>
        <scheme val="minor"/>
      </rPr>
      <t>(8)</t>
    </r>
  </si>
  <si>
    <t>PIS</t>
  </si>
  <si>
    <t>COFINS</t>
  </si>
  <si>
    <r>
      <rPr>
        <sz val="10"/>
        <color theme="1"/>
        <rFont val="Calibri"/>
        <charset val="134"/>
        <scheme val="minor"/>
      </rPr>
      <t xml:space="preserve">SIMPLES </t>
    </r>
    <r>
      <rPr>
        <vertAlign val="superscript"/>
        <sz val="10"/>
        <color theme="1"/>
        <rFont val="Calibri"/>
        <charset val="134"/>
        <scheme val="minor"/>
      </rPr>
      <t>(9)</t>
    </r>
  </si>
  <si>
    <t>Total de Tributos</t>
  </si>
  <si>
    <t>(8)</t>
  </si>
  <si>
    <t>O valor referente a tributos é obtido aplicando-se o percentual sobre o valor do faturamento.</t>
  </si>
  <si>
    <t>(9)</t>
  </si>
  <si>
    <t>As empresas optantes pelo SIMPLES que se enquadrarem nas exceções previstas nos parágrafos 5º-B a 5º-E do artigo 18 da Lei Complementar 123/2006, deverão preencher apenas a linha 4 da planilha</t>
  </si>
  <si>
    <t>MEMÓRIA DE CÁLCULO DOS TRIBUTOS</t>
  </si>
  <si>
    <t>Montante A</t>
  </si>
  <si>
    <t>Montante B</t>
  </si>
  <si>
    <t>Custo total por empregado</t>
  </si>
  <si>
    <t>TRIBUTOS</t>
  </si>
  <si>
    <t>LUCRO REAL</t>
  </si>
  <si>
    <t>LUCRO PRESUMIDO</t>
  </si>
  <si>
    <t>Coeficiente L. Real</t>
  </si>
  <si>
    <t>Coeficiente L. Presumido</t>
  </si>
  <si>
    <r>
      <rPr>
        <sz val="10"/>
        <color theme="1"/>
        <rFont val="Calibri"/>
        <charset val="134"/>
        <scheme val="minor"/>
      </rPr>
      <t>Coef SIMPLES</t>
    </r>
    <r>
      <rPr>
        <i/>
        <vertAlign val="superscript"/>
        <sz val="10"/>
        <color theme="1"/>
        <rFont val="Calibri"/>
        <charset val="134"/>
        <scheme val="minor"/>
      </rPr>
      <t xml:space="preserve"> (*)</t>
    </r>
  </si>
  <si>
    <t>OUTRO</t>
  </si>
  <si>
    <t>(*)</t>
  </si>
  <si>
    <t>Segunda faixa: Receita Bruta em 12 meses De 180.000,01 a 360.000,00- Alíquota de 9,00%</t>
  </si>
  <si>
    <t>TOTAL</t>
  </si>
  <si>
    <t>TOTAL DO MONTANTE C</t>
  </si>
  <si>
    <t>QUADRO RESUMO</t>
  </si>
  <si>
    <t>Remuneração (I)</t>
  </si>
  <si>
    <t>Encargos Sociais (II + III + IV + V)</t>
  </si>
  <si>
    <t>Demais Custos realtivos a Norma Coletiva ou Disposições Legais (VI)</t>
  </si>
  <si>
    <t xml:space="preserve">Total do Montante A </t>
  </si>
  <si>
    <t>Despesas Diretas (I)</t>
  </si>
  <si>
    <t>Despesas Indiretas (II)</t>
  </si>
  <si>
    <t>Lucro (III)</t>
  </si>
  <si>
    <t xml:space="preserve">Total do Montante B </t>
  </si>
  <si>
    <t>Tributos (I)</t>
  </si>
  <si>
    <t xml:space="preserve">Total do Montante C </t>
  </si>
  <si>
    <t>Serviço</t>
  </si>
  <si>
    <t>Valor Mensal por Unidade de Serviço (A + B + C)</t>
  </si>
  <si>
    <t>Quantidade de Unidade de Serviços</t>
  </si>
  <si>
    <t>Valor mensal do serviço</t>
  </si>
  <si>
    <t>Subtotal</t>
  </si>
  <si>
    <t>Auxiliar de Limpeza segunda-sexta</t>
  </si>
  <si>
    <t>RS000051/2022</t>
  </si>
  <si>
    <r>
      <rPr>
        <sz val="8"/>
        <rFont val="Calibri"/>
        <charset val="134"/>
        <scheme val="minor"/>
      </rPr>
      <t xml:space="preserve">Outros benefícios que refletem na planilha de custos, caso constem na CCT.                                     </t>
    </r>
    <r>
      <rPr>
        <b/>
        <sz val="10"/>
        <rFont val="Calibri"/>
        <charset val="134"/>
        <scheme val="minor"/>
      </rPr>
      <t>PLANO DE BENEFÍCIO SOCIAL FAMILIAR.</t>
    </r>
  </si>
  <si>
    <t>Sem fornecimento de materiais ou apenas fornecimento de EPIs ou uniformes, utilizar 10%.       Com fornecimento de materiais ou equipamentos, utilizar 20%.                                                               (Decreto 52.768/2015, alterado pelo Decreto 53.424/2017)</t>
  </si>
  <si>
    <r>
      <rPr>
        <sz val="8"/>
        <rFont val="Calibri"/>
        <charset val="134"/>
        <scheme val="minor"/>
      </rPr>
      <t xml:space="preserve">Adicional Periculosidade 30% </t>
    </r>
    <r>
      <rPr>
        <b/>
        <sz val="5"/>
        <rFont val="Calibri"/>
        <charset val="134"/>
        <scheme val="minor"/>
      </rPr>
      <t>(Ver súmulas 364, 132 e 191 do TST)</t>
    </r>
  </si>
  <si>
    <r>
      <rPr>
        <sz val="8"/>
        <rFont val="Calibri"/>
        <charset val="134"/>
        <scheme val="minor"/>
      </rPr>
      <t xml:space="preserve">Adicional Insalubridade 10% </t>
    </r>
    <r>
      <rPr>
        <b/>
        <sz val="5"/>
        <rFont val="Calibri"/>
        <charset val="134"/>
        <scheme val="minor"/>
      </rPr>
      <t>(Ver súmula 228 e 139 TST)</t>
    </r>
  </si>
  <si>
    <r>
      <rPr>
        <sz val="8"/>
        <rFont val="Calibri"/>
        <charset val="134"/>
        <scheme val="minor"/>
      </rPr>
      <t xml:space="preserve">Adicional Insalubridade 20% </t>
    </r>
    <r>
      <rPr>
        <b/>
        <sz val="5"/>
        <rFont val="Calibri"/>
        <charset val="134"/>
        <scheme val="minor"/>
      </rPr>
      <t>(Ver súmula 228 e 139 TST)</t>
    </r>
  </si>
  <si>
    <r>
      <rPr>
        <sz val="8"/>
        <rFont val="Calibri"/>
        <charset val="134"/>
        <scheme val="minor"/>
      </rPr>
      <t xml:space="preserve">Adicional Insalubridade 40% </t>
    </r>
    <r>
      <rPr>
        <b/>
        <sz val="5"/>
        <rFont val="Calibri"/>
        <charset val="134"/>
        <scheme val="minor"/>
      </rPr>
      <t>(Ver súmula 228 e 139 TST)</t>
    </r>
  </si>
  <si>
    <r>
      <rPr>
        <sz val="8"/>
        <rFont val="Calibri"/>
        <charset val="134"/>
        <scheme val="minor"/>
      </rPr>
      <t xml:space="preserve">Adicional de Supervisor </t>
    </r>
    <r>
      <rPr>
        <b/>
        <sz val="5"/>
        <rFont val="Calibri"/>
        <charset val="134"/>
        <scheme val="minor"/>
      </rPr>
      <t>(IN 02/2008 MPOG SLTI)</t>
    </r>
  </si>
  <si>
    <r>
      <rPr>
        <sz val="8"/>
        <rFont val="Calibri"/>
        <charset val="134"/>
        <scheme val="minor"/>
      </rPr>
      <t xml:space="preserve">INSS </t>
    </r>
    <r>
      <rPr>
        <b/>
        <sz val="5"/>
        <rFont val="Calibri"/>
        <charset val="134"/>
        <scheme val="minor"/>
      </rPr>
      <t>(art. 22, inc. I, Lei nº 8.212/91)</t>
    </r>
  </si>
  <si>
    <r>
      <rPr>
        <sz val="8"/>
        <rFont val="Calibri"/>
        <charset val="134"/>
        <scheme val="minor"/>
      </rPr>
      <t xml:space="preserve">SESI ou SESC </t>
    </r>
    <r>
      <rPr>
        <b/>
        <sz val="5"/>
        <rFont val="Calibri"/>
        <charset val="134"/>
        <scheme val="minor"/>
      </rPr>
      <t>(art. 30, Lei nº 8.036/90)</t>
    </r>
  </si>
  <si>
    <r>
      <rPr>
        <sz val="8"/>
        <rFont val="Calibri"/>
        <charset val="134"/>
        <scheme val="minor"/>
      </rPr>
      <t xml:space="preserve">SENAI ou SENAC </t>
    </r>
    <r>
      <rPr>
        <b/>
        <sz val="5"/>
        <rFont val="Calibri"/>
        <charset val="134"/>
        <scheme val="minor"/>
      </rPr>
      <t>(Decreto-Lei nº 2.318/86)</t>
    </r>
  </si>
  <si>
    <r>
      <rPr>
        <sz val="8"/>
        <rFont val="Calibri"/>
        <charset val="134"/>
        <scheme val="minor"/>
      </rPr>
      <t xml:space="preserve">INCRA </t>
    </r>
    <r>
      <rPr>
        <b/>
        <sz val="5"/>
        <rFont val="Calibri"/>
        <charset val="134"/>
        <scheme val="minor"/>
      </rPr>
      <t>(art. 15I, Lei Complementar nº 011/71)</t>
    </r>
  </si>
  <si>
    <r>
      <rPr>
        <sz val="8"/>
        <rFont val="Calibri"/>
        <charset val="134"/>
        <scheme val="minor"/>
      </rPr>
      <t xml:space="preserve">SALÁRIO EDUCAÇÃO </t>
    </r>
    <r>
      <rPr>
        <b/>
        <sz val="5"/>
        <rFont val="Calibri"/>
        <charset val="134"/>
        <scheme val="minor"/>
      </rPr>
      <t>(art. , inc. I, Decreto nº 87.043/82)</t>
    </r>
  </si>
  <si>
    <r>
      <rPr>
        <sz val="8"/>
        <rFont val="Calibri"/>
        <charset val="134"/>
        <scheme val="minor"/>
      </rPr>
      <t>FGTS</t>
    </r>
    <r>
      <rPr>
        <b/>
        <sz val="5"/>
        <rFont val="Calibri"/>
        <charset val="134"/>
        <scheme val="minor"/>
      </rPr>
      <t xml:space="preserve"> (art. 15, Lei nº 8.036/90)</t>
    </r>
  </si>
  <si>
    <r>
      <rPr>
        <sz val="8"/>
        <rFont val="Calibri"/>
        <charset val="134"/>
        <scheme val="minor"/>
      </rPr>
      <t xml:space="preserve">SEG. ACIDENTE DO TRABALHO 1%, 2% e 3% </t>
    </r>
    <r>
      <rPr>
        <b/>
        <sz val="5"/>
        <rFont val="Calibri"/>
        <charset val="134"/>
        <scheme val="minor"/>
      </rPr>
      <t>(art. 22, inc. II, alíneas "b" e "c", da Lei nº 8.212/91)</t>
    </r>
  </si>
  <si>
    <r>
      <rPr>
        <sz val="8"/>
        <rFont val="Calibri"/>
        <charset val="134"/>
        <scheme val="minor"/>
      </rPr>
      <t xml:space="preserve">SEBRAE </t>
    </r>
    <r>
      <rPr>
        <b/>
        <sz val="5"/>
        <rFont val="Calibri"/>
        <charset val="134"/>
        <scheme val="minor"/>
      </rPr>
      <t>(§ 3º, art. 8º, Lei nº 8.029/90)</t>
    </r>
  </si>
  <si>
    <r>
      <rPr>
        <sz val="8"/>
        <rFont val="Calibri"/>
        <charset val="134"/>
        <scheme val="minor"/>
      </rPr>
      <t>FALTAS ABONADAS</t>
    </r>
    <r>
      <rPr>
        <b/>
        <vertAlign val="superscript"/>
        <sz val="8"/>
        <rFont val="Calibri"/>
        <charset val="134"/>
        <scheme val="minor"/>
      </rPr>
      <t xml:space="preserve"> (3)</t>
    </r>
  </si>
  <si>
    <r>
      <rPr>
        <sz val="8"/>
        <rFont val="Calibri"/>
        <charset val="134"/>
        <scheme val="minor"/>
      </rPr>
      <t xml:space="preserve">FALTAS LEGAIS </t>
    </r>
    <r>
      <rPr>
        <vertAlign val="superscript"/>
        <sz val="8"/>
        <rFont val="Calibri"/>
        <charset val="134"/>
        <scheme val="minor"/>
      </rPr>
      <t>(4)</t>
    </r>
  </si>
  <si>
    <r>
      <rPr>
        <sz val="8"/>
        <rFont val="Calibri"/>
        <charset val="134"/>
        <scheme val="minor"/>
      </rPr>
      <t>Vale-Transporte</t>
    </r>
    <r>
      <rPr>
        <sz val="8"/>
        <rFont val="Calibri"/>
        <charset val="134"/>
      </rPr>
      <t>⁽⁵⁾</t>
    </r>
  </si>
  <si>
    <r>
      <rPr>
        <sz val="8"/>
        <rFont val="Calibri"/>
        <charset val="134"/>
        <scheme val="minor"/>
      </rPr>
      <t xml:space="preserve">Transporte </t>
    </r>
    <r>
      <rPr>
        <vertAlign val="superscript"/>
        <sz val="8"/>
        <rFont val="Calibri"/>
        <charset val="134"/>
        <scheme val="minor"/>
      </rPr>
      <t xml:space="preserve">(6) </t>
    </r>
  </si>
  <si>
    <r>
      <rPr>
        <sz val="8"/>
        <rFont val="Calibri"/>
        <charset val="134"/>
      </rPr>
      <t>Uniformes/EPI</t>
    </r>
    <r>
      <rPr>
        <vertAlign val="superscript"/>
        <sz val="8"/>
        <rFont val="Calibri"/>
        <charset val="134"/>
      </rPr>
      <t xml:space="preserve"> (6a) </t>
    </r>
  </si>
  <si>
    <r>
      <rPr>
        <sz val="8"/>
        <rFont val="Calibri"/>
        <charset val="134"/>
        <scheme val="minor"/>
      </rPr>
      <t>Mobilização</t>
    </r>
    <r>
      <rPr>
        <vertAlign val="superscript"/>
        <sz val="8"/>
        <rFont val="Calibri"/>
        <charset val="134"/>
        <scheme val="minor"/>
      </rPr>
      <t xml:space="preserve"> (7)</t>
    </r>
  </si>
  <si>
    <r>
      <rPr>
        <b/>
        <sz val="10"/>
        <rFont val="Calibri"/>
        <charset val="134"/>
        <scheme val="minor"/>
      </rPr>
      <t xml:space="preserve">Tributos </t>
    </r>
    <r>
      <rPr>
        <b/>
        <vertAlign val="superscript"/>
        <sz val="10"/>
        <rFont val="Calibri"/>
        <charset val="134"/>
        <scheme val="minor"/>
      </rPr>
      <t>(8)</t>
    </r>
  </si>
  <si>
    <r>
      <rPr>
        <sz val="8"/>
        <rFont val="Calibri"/>
        <charset val="134"/>
        <scheme val="minor"/>
      </rPr>
      <t xml:space="preserve">SIMPLES </t>
    </r>
    <r>
      <rPr>
        <vertAlign val="superscript"/>
        <sz val="8"/>
        <rFont val="Calibri"/>
        <charset val="134"/>
        <scheme val="minor"/>
      </rPr>
      <t>(9)</t>
    </r>
  </si>
  <si>
    <r>
      <rPr>
        <sz val="6"/>
        <rFont val="Calibri"/>
        <charset val="134"/>
        <scheme val="minor"/>
      </rPr>
      <t>Coef SIMPLES</t>
    </r>
    <r>
      <rPr>
        <i/>
        <vertAlign val="superscript"/>
        <sz val="6"/>
        <rFont val="Calibri"/>
        <charset val="134"/>
        <scheme val="minor"/>
      </rPr>
      <t xml:space="preserve"> (*)</t>
    </r>
  </si>
  <si>
    <t>Quadro Resumo Mensal</t>
  </si>
  <si>
    <t>Função</t>
  </si>
  <si>
    <t>Cidade</t>
  </si>
  <si>
    <t>Carga Horária</t>
  </si>
  <si>
    <t>Dias da semana</t>
  </si>
  <si>
    <t>Nº de Postos</t>
  </si>
  <si>
    <t>Valor Total</t>
  </si>
  <si>
    <t>8 horas diárias</t>
  </si>
  <si>
    <t>seg-sex</t>
  </si>
  <si>
    <t>6 horas diárias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</si>
</sst>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R$ &quot;* #,##0.00_-;&quot;-R$ &quot;* #,##0.00_-;_-&quot;R$ &quot;* \-??_-;_-@_-"/>
    <numFmt numFmtId="165" formatCode="0.0000%"/>
    <numFmt numFmtId="166" formatCode="00&quot;/&quot;0000&quot;-&quot;0000000&quot;-&quot;0"/>
    <numFmt numFmtId="167" formatCode="&quot;R$&quot;\ #,##0.00"/>
    <numFmt numFmtId="168" formatCode="0.0%"/>
    <numFmt numFmtId="169" formatCode="0.0000"/>
  </numFmts>
  <fonts count="50">
    <font>
      <sz val="11"/>
      <color theme="1"/>
      <name val="Calibri"/>
      <charset val="134"/>
      <scheme val="minor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name val="Calibri"/>
      <charset val="1"/>
    </font>
    <font>
      <sz val="11"/>
      <color rgb="FFFF0000"/>
      <name val="Calibri"/>
      <charset val="1"/>
    </font>
    <font>
      <b/>
      <sz val="9"/>
      <name val="Calibri"/>
      <charset val="134"/>
      <scheme val="minor"/>
    </font>
    <font>
      <sz val="8"/>
      <name val="Calibri"/>
      <charset val="134"/>
      <scheme val="minor"/>
    </font>
    <font>
      <sz val="6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b/>
      <sz val="8"/>
      <name val="Calibri"/>
      <charset val="134"/>
      <scheme val="minor"/>
    </font>
    <font>
      <sz val="7.5"/>
      <name val="Calibri"/>
      <charset val="134"/>
      <scheme val="minor"/>
    </font>
    <font>
      <sz val="8"/>
      <name val="Calibri"/>
      <charset val="134"/>
    </font>
    <font>
      <b/>
      <sz val="10"/>
      <name val="Calibri"/>
      <charset val="134"/>
      <scheme val="minor"/>
    </font>
    <font>
      <i/>
      <sz val="7"/>
      <name val="Calibri"/>
      <charset val="134"/>
      <scheme val="minor"/>
    </font>
    <font>
      <b/>
      <sz val="5"/>
      <name val="Calibri"/>
      <charset val="134"/>
      <scheme val="minor"/>
    </font>
    <font>
      <u/>
      <sz val="11"/>
      <name val="Calibri"/>
      <charset val="134"/>
    </font>
    <font>
      <sz val="9"/>
      <name val="Calibri"/>
      <charset val="134"/>
      <scheme val="minor"/>
    </font>
    <font>
      <sz val="11"/>
      <name val="Calibri"/>
      <charset val="134"/>
      <scheme val="minor"/>
    </font>
    <font>
      <b/>
      <i/>
      <sz val="7"/>
      <name val="Calibri"/>
      <charset val="134"/>
      <scheme val="minor"/>
    </font>
    <font>
      <b/>
      <sz val="9"/>
      <color theme="1"/>
      <name val="Calibri"/>
      <charset val="134"/>
      <scheme val="minor"/>
    </font>
    <font>
      <i/>
      <sz val="6"/>
      <name val="Calibri"/>
      <charset val="134"/>
      <scheme val="minor"/>
    </font>
    <font>
      <b/>
      <i/>
      <sz val="6"/>
      <name val="Calibri"/>
      <charset val="134"/>
      <scheme val="minor"/>
    </font>
    <font>
      <sz val="5"/>
      <name val="Calibri"/>
      <charset val="134"/>
      <scheme val="minor"/>
    </font>
    <font>
      <sz val="8"/>
      <color theme="1"/>
      <name val="Calibri"/>
      <charset val="134"/>
      <scheme val="minor"/>
    </font>
    <font>
      <sz val="6"/>
      <color theme="1"/>
      <name val="Calibri"/>
      <charset val="134"/>
      <scheme val="minor"/>
    </font>
    <font>
      <sz val="10"/>
      <color rgb="FF000000"/>
      <name val="Calibri"/>
      <charset val="1"/>
    </font>
    <font>
      <b/>
      <sz val="10"/>
      <color theme="1"/>
      <name val="Calibri"/>
      <charset val="134"/>
      <scheme val="minor"/>
    </font>
    <font>
      <i/>
      <sz val="10"/>
      <color theme="1"/>
      <name val="Calibri"/>
      <charset val="134"/>
      <scheme val="minor"/>
    </font>
    <font>
      <sz val="10"/>
      <color rgb="FF000000"/>
      <name val="Calibri"/>
      <charset val="134"/>
    </font>
    <font>
      <u/>
      <sz val="11"/>
      <color theme="10"/>
      <name val="Calibri"/>
      <charset val="134"/>
    </font>
    <font>
      <sz val="9"/>
      <color theme="1"/>
      <name val="Calibri"/>
      <charset val="134"/>
      <scheme val="minor"/>
    </font>
    <font>
      <b/>
      <i/>
      <sz val="10"/>
      <color theme="1"/>
      <name val="Calibri"/>
      <charset val="134"/>
      <scheme val="minor"/>
    </font>
    <font>
      <sz val="10"/>
      <color indexed="8"/>
      <name val="Calibri"/>
      <charset val="134"/>
    </font>
    <font>
      <sz val="11"/>
      <color indexed="8"/>
      <name val="Calibri"/>
      <charset val="1"/>
    </font>
    <font>
      <b/>
      <u/>
      <sz val="8"/>
      <color theme="1"/>
      <name val="Calibri"/>
      <charset val="134"/>
      <scheme val="minor"/>
    </font>
    <font>
      <b/>
      <vertAlign val="superscript"/>
      <sz val="8"/>
      <name val="Calibri"/>
      <charset val="134"/>
      <scheme val="minor"/>
    </font>
    <font>
      <vertAlign val="superscript"/>
      <sz val="8"/>
      <name val="Calibri"/>
      <charset val="134"/>
      <scheme val="minor"/>
    </font>
    <font>
      <vertAlign val="superscript"/>
      <sz val="8"/>
      <name val="Calibri"/>
      <charset val="134"/>
    </font>
    <font>
      <b/>
      <vertAlign val="superscript"/>
      <sz val="10"/>
      <name val="Calibri"/>
      <charset val="134"/>
      <scheme val="minor"/>
    </font>
    <font>
      <i/>
      <vertAlign val="superscript"/>
      <sz val="6"/>
      <name val="Calibri"/>
      <charset val="134"/>
      <scheme val="minor"/>
    </font>
    <font>
      <b/>
      <vertAlign val="superscript"/>
      <sz val="10"/>
      <color theme="1"/>
      <name val="Calibri"/>
      <charset val="134"/>
      <scheme val="minor"/>
    </font>
    <font>
      <vertAlign val="superscript"/>
      <sz val="10"/>
      <color theme="1"/>
      <name val="Calibri"/>
      <charset val="134"/>
      <scheme val="minor"/>
    </font>
    <font>
      <sz val="10"/>
      <color theme="1"/>
      <name val="Calibri"/>
      <charset val="134"/>
    </font>
    <font>
      <vertAlign val="superscript"/>
      <sz val="10"/>
      <color indexed="8"/>
      <name val="Calibri"/>
      <charset val="134"/>
    </font>
    <font>
      <i/>
      <vertAlign val="superscript"/>
      <sz val="10"/>
      <color theme="1"/>
      <name val="Calibri"/>
      <charset val="134"/>
      <scheme val="minor"/>
    </font>
    <font>
      <b/>
      <sz val="9"/>
      <name val="Segoe UI"/>
      <charset val="134"/>
    </font>
    <font>
      <sz val="11"/>
      <color theme="1"/>
      <name val="Calibri"/>
      <charset val="134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  <fill>
      <patternFill patternType="solid">
        <fgColor rgb="FFC6D9F1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rgb="FFE6E0EC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1" fillId="0" borderId="0"/>
    <xf numFmtId="164" fontId="1" fillId="0" borderId="0" applyBorder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49" fillId="0" borderId="0"/>
    <xf numFmtId="9" fontId="1" fillId="0" borderId="0" applyBorder="0" applyProtection="0"/>
  </cellStyleXfs>
  <cellXfs count="384">
    <xf numFmtId="0" fontId="0" fillId="0" borderId="0" xfId="0"/>
    <xf numFmtId="0" fontId="1" fillId="0" borderId="0" xfId="2"/>
    <xf numFmtId="0" fontId="3" fillId="3" borderId="1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164" fontId="1" fillId="0" borderId="1" xfId="2" applyNumberFormat="1" applyBorder="1"/>
    <xf numFmtId="0" fontId="1" fillId="0" borderId="1" xfId="2" applyBorder="1" applyAlignment="1">
      <alignment horizontal="center"/>
    </xf>
    <xf numFmtId="0" fontId="2" fillId="0" borderId="1" xfId="2" applyFont="1" applyBorder="1" applyAlignment="1">
      <alignment horizontal="center"/>
    </xf>
    <xf numFmtId="164" fontId="2" fillId="0" borderId="1" xfId="2" applyNumberFormat="1" applyFont="1" applyBorder="1"/>
    <xf numFmtId="43" fontId="1" fillId="0" borderId="0" xfId="2" applyNumberFormat="1"/>
    <xf numFmtId="0" fontId="4" fillId="0" borderId="0" xfId="2" applyFont="1"/>
    <xf numFmtId="0" fontId="5" fillId="0" borderId="0" xfId="0" applyFont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1" applyFont="1" applyFill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9" fontId="6" fillId="6" borderId="14" xfId="0" applyNumberFormat="1" applyFont="1" applyFill="1" applyBorder="1" applyAlignment="1">
      <alignment horizontal="center" vertical="center" wrapText="1"/>
    </xf>
    <xf numFmtId="9" fontId="6" fillId="6" borderId="1" xfId="0" applyNumberFormat="1" applyFont="1" applyFill="1" applyBorder="1" applyAlignment="1">
      <alignment horizontal="center" vertical="center" wrapText="1"/>
    </xf>
    <xf numFmtId="167" fontId="6" fillId="11" borderId="1" xfId="0" applyNumberFormat="1" applyFont="1" applyFill="1" applyBorder="1" applyAlignment="1">
      <alignment horizontal="center" vertical="center" wrapText="1"/>
    </xf>
    <xf numFmtId="10" fontId="6" fillId="6" borderId="1" xfId="0" applyNumberFormat="1" applyFont="1" applyFill="1" applyBorder="1" applyAlignment="1">
      <alignment horizontal="center" vertical="center" wrapText="1"/>
    </xf>
    <xf numFmtId="167" fontId="6" fillId="6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167" fontId="6" fillId="6" borderId="14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0" fontId="20" fillId="0" borderId="0" xfId="0" applyFont="1"/>
    <xf numFmtId="165" fontId="5" fillId="6" borderId="1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167" fontId="6" fillId="0" borderId="0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9" fontId="6" fillId="0" borderId="0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2" fontId="19" fillId="0" borderId="0" xfId="0" applyNumberFormat="1" applyFont="1" applyBorder="1" applyAlignment="1">
      <alignment horizontal="center" vertical="center" wrapText="1"/>
    </xf>
    <xf numFmtId="9" fontId="19" fillId="0" borderId="0" xfId="0" applyNumberFormat="1" applyFont="1" applyBorder="1" applyAlignment="1">
      <alignment horizontal="center" vertical="center" wrapText="1"/>
    </xf>
    <xf numFmtId="165" fontId="5" fillId="13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165" fontId="5" fillId="4" borderId="0" xfId="0" applyNumberFormat="1" applyFont="1" applyFill="1" applyBorder="1" applyAlignment="1">
      <alignment horizontal="center" vertical="center" wrapText="1"/>
    </xf>
    <xf numFmtId="9" fontId="12" fillId="14" borderId="1" xfId="0" applyNumberFormat="1" applyFont="1" applyFill="1" applyBorder="1" applyAlignment="1">
      <alignment horizontal="center" vertical="center" wrapText="1"/>
    </xf>
    <xf numFmtId="2" fontId="12" fillId="12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168" fontId="6" fillId="0" borderId="0" xfId="0" applyNumberFormat="1" applyFont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 wrapText="1"/>
    </xf>
    <xf numFmtId="4" fontId="5" fillId="13" borderId="1" xfId="0" applyNumberFormat="1" applyFont="1" applyFill="1" applyBorder="1" applyAlignment="1">
      <alignment horizontal="center" vertical="center" wrapText="1"/>
    </xf>
    <xf numFmtId="4" fontId="5" fillId="4" borderId="0" xfId="0" applyNumberFormat="1" applyFont="1" applyFill="1" applyBorder="1" applyAlignment="1">
      <alignment horizontal="center" vertical="center" wrapText="1"/>
    </xf>
    <xf numFmtId="2" fontId="6" fillId="4" borderId="0" xfId="0" applyNumberFormat="1" applyFont="1" applyFill="1" applyAlignment="1">
      <alignment horizontal="center" vertical="center" wrapText="1"/>
    </xf>
    <xf numFmtId="4" fontId="6" fillId="11" borderId="1" xfId="0" applyNumberFormat="1" applyFont="1" applyFill="1" applyBorder="1" applyAlignment="1">
      <alignment horizontal="center" vertical="center" wrapText="1"/>
    </xf>
    <xf numFmtId="4" fontId="22" fillId="12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10" fontId="7" fillId="4" borderId="1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169" fontId="6" fillId="4" borderId="1" xfId="0" applyNumberFormat="1" applyFont="1" applyFill="1" applyBorder="1" applyAlignment="1">
      <alignment horizontal="center" vertical="center" wrapText="1"/>
    </xf>
    <xf numFmtId="169" fontId="5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0" fontId="12" fillId="4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4" fontId="6" fillId="16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5" fillId="16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65" fontId="26" fillId="0" borderId="0" xfId="0" applyNumberFormat="1" applyFont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5" fontId="29" fillId="0" borderId="1" xfId="0" applyNumberFormat="1" applyFont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2" fillId="0" borderId="0" xfId="1" applyFill="1" applyAlignment="1" applyProtection="1">
      <alignment horizontal="center" vertical="center" wrapText="1"/>
    </xf>
    <xf numFmtId="9" fontId="10" fillId="6" borderId="14" xfId="0" applyNumberFormat="1" applyFont="1" applyFill="1" applyBorder="1" applyAlignment="1">
      <alignment horizontal="center" vertical="center" wrapText="1"/>
    </xf>
    <xf numFmtId="9" fontId="10" fillId="6" borderId="1" xfId="0" applyNumberFormat="1" applyFont="1" applyFill="1" applyBorder="1" applyAlignment="1">
      <alignment horizontal="center" vertical="center" wrapText="1"/>
    </xf>
    <xf numFmtId="167" fontId="10" fillId="11" borderId="1" xfId="0" applyNumberFormat="1" applyFont="1" applyFill="1" applyBorder="1" applyAlignment="1">
      <alignment horizontal="center" vertical="center" wrapText="1"/>
    </xf>
    <xf numFmtId="10" fontId="10" fillId="6" borderId="1" xfId="0" applyNumberFormat="1" applyFont="1" applyFill="1" applyBorder="1" applyAlignment="1">
      <alignment horizontal="center" vertical="center" wrapText="1"/>
    </xf>
    <xf numFmtId="167" fontId="10" fillId="6" borderId="1" xfId="0" applyNumberFormat="1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horizontal="center" vertical="center" wrapText="1"/>
    </xf>
    <xf numFmtId="167" fontId="10" fillId="6" borderId="14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center" vertical="center" wrapText="1"/>
    </xf>
    <xf numFmtId="2" fontId="33" fillId="0" borderId="0" xfId="0" applyNumberFormat="1" applyFont="1" applyAlignment="1">
      <alignment horizontal="center" vertical="center" wrapText="1"/>
    </xf>
    <xf numFmtId="165" fontId="29" fillId="6" borderId="1" xfId="0" applyNumberFormat="1" applyFont="1" applyFill="1" applyBorder="1" applyAlignment="1">
      <alignment horizontal="center" vertical="center" wrapText="1"/>
    </xf>
    <xf numFmtId="165" fontId="29" fillId="0" borderId="0" xfId="0" applyNumberFormat="1" applyFont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9" fontId="10" fillId="0" borderId="0" xfId="0" applyNumberFormat="1" applyFont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65" fontId="29" fillId="13" borderId="1" xfId="0" applyNumberFormat="1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165" fontId="29" fillId="4" borderId="0" xfId="0" applyNumberFormat="1" applyFont="1" applyFill="1" applyAlignment="1">
      <alignment horizontal="center" vertical="center" wrapText="1"/>
    </xf>
    <xf numFmtId="0" fontId="10" fillId="0" borderId="0" xfId="0" applyFont="1"/>
    <xf numFmtId="9" fontId="29" fillId="14" borderId="1" xfId="0" applyNumberFormat="1" applyFont="1" applyFill="1" applyBorder="1" applyAlignment="1">
      <alignment horizontal="center" vertical="center" wrapText="1"/>
    </xf>
    <xf numFmtId="2" fontId="29" fillId="12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 wrapText="1"/>
    </xf>
    <xf numFmtId="168" fontId="26" fillId="0" borderId="0" xfId="0" applyNumberFormat="1" applyFont="1" applyAlignment="1">
      <alignment horizontal="center" vertical="center" wrapText="1"/>
    </xf>
    <xf numFmtId="4" fontId="29" fillId="6" borderId="1" xfId="0" applyNumberFormat="1" applyFont="1" applyFill="1" applyBorder="1" applyAlignment="1">
      <alignment horizontal="center" vertical="center" wrapText="1"/>
    </xf>
    <xf numFmtId="2" fontId="26" fillId="0" borderId="0" xfId="0" applyNumberFormat="1" applyFont="1" applyAlignment="1">
      <alignment horizontal="center" vertical="center" wrapText="1"/>
    </xf>
    <xf numFmtId="4" fontId="29" fillId="0" borderId="0" xfId="0" applyNumberFormat="1" applyFont="1" applyAlignment="1">
      <alignment horizontal="center" vertical="center" wrapText="1"/>
    </xf>
    <xf numFmtId="4" fontId="28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4" fontId="29" fillId="13" borderId="1" xfId="0" applyNumberFormat="1" applyFont="1" applyFill="1" applyBorder="1" applyAlignment="1">
      <alignment horizontal="center" vertical="center" wrapText="1"/>
    </xf>
    <xf numFmtId="4" fontId="29" fillId="4" borderId="0" xfId="0" applyNumberFormat="1" applyFont="1" applyFill="1" applyAlignment="1">
      <alignment horizontal="center" vertical="center" wrapText="1"/>
    </xf>
    <xf numFmtId="2" fontId="26" fillId="4" borderId="0" xfId="0" applyNumberFormat="1" applyFont="1" applyFill="1" applyAlignment="1">
      <alignment horizontal="center" vertical="center" wrapText="1"/>
    </xf>
    <xf numFmtId="4" fontId="10" fillId="11" borderId="1" xfId="0" applyNumberFormat="1" applyFont="1" applyFill="1" applyBorder="1" applyAlignment="1">
      <alignment horizontal="center" vertical="center" wrapText="1"/>
    </xf>
    <xf numFmtId="4" fontId="29" fillId="12" borderId="1" xfId="0" applyNumberFormat="1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65" fontId="27" fillId="0" borderId="0" xfId="0" applyNumberFormat="1" applyFont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49" fontId="10" fillId="12" borderId="1" xfId="0" applyNumberFormat="1" applyFont="1" applyFill="1" applyBorder="1" applyAlignment="1">
      <alignment horizontal="center" vertical="center" wrapText="1"/>
    </xf>
    <xf numFmtId="49" fontId="29" fillId="12" borderId="2" xfId="0" applyNumberFormat="1" applyFont="1" applyFill="1" applyBorder="1" applyAlignment="1">
      <alignment horizontal="center" vertical="center" wrapText="1"/>
    </xf>
    <xf numFmtId="169" fontId="10" fillId="4" borderId="1" xfId="0" applyNumberFormat="1" applyFont="1" applyFill="1" applyBorder="1" applyAlignment="1">
      <alignment horizontal="center" vertical="center" wrapText="1"/>
    </xf>
    <xf numFmtId="169" fontId="29" fillId="4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0" fontId="29" fillId="4" borderId="1" xfId="0" applyNumberFormat="1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4" fontId="10" fillId="16" borderId="1" xfId="0" applyNumberFormat="1" applyFont="1" applyFill="1" applyBorder="1" applyAlignment="1">
      <alignment horizontal="center" vertical="center" wrapText="1"/>
    </xf>
    <xf numFmtId="165" fontId="22" fillId="0" borderId="0" xfId="0" applyNumberFormat="1" applyFont="1" applyAlignment="1">
      <alignment horizontal="center" vertical="center" wrapText="1"/>
    </xf>
    <xf numFmtId="4" fontId="26" fillId="0" borderId="0" xfId="0" applyNumberFormat="1" applyFont="1" applyAlignment="1">
      <alignment horizontal="center" vertical="center" wrapText="1"/>
    </xf>
    <xf numFmtId="4" fontId="29" fillId="16" borderId="1" xfId="0" applyNumberFormat="1" applyFont="1" applyFill="1" applyBorder="1" applyAlignment="1">
      <alignment horizontal="center" vertical="center" wrapText="1"/>
    </xf>
    <xf numFmtId="0" fontId="29" fillId="0" borderId="0" xfId="0" quotePrefix="1" applyFont="1" applyAlignment="1">
      <alignment horizontal="center" vertical="center" wrapText="1"/>
    </xf>
    <xf numFmtId="0" fontId="10" fillId="4" borderId="1" xfId="0" quotePrefix="1" applyFont="1" applyFill="1" applyBorder="1" applyAlignment="1">
      <alignment horizontal="center" vertical="center" wrapText="1"/>
    </xf>
    <xf numFmtId="0" fontId="27" fillId="0" borderId="0" xfId="0" quotePrefix="1" applyFont="1" applyAlignment="1">
      <alignment horizontal="center" vertical="center" wrapText="1"/>
    </xf>
    <xf numFmtId="0" fontId="34" fillId="4" borderId="1" xfId="0" quotePrefix="1" applyFont="1" applyFill="1" applyBorder="1" applyAlignment="1">
      <alignment horizontal="center" vertical="center" wrapText="1"/>
    </xf>
    <xf numFmtId="0" fontId="17" fillId="0" borderId="0" xfId="0" quotePrefix="1" applyFont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0" fontId="24" fillId="4" borderId="1" xfId="0" quotePrefix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9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 wrapText="1"/>
    </xf>
    <xf numFmtId="0" fontId="29" fillId="9" borderId="3" xfId="0" applyFont="1" applyFill="1" applyBorder="1" applyAlignment="1">
      <alignment horizontal="center" vertical="center" wrapText="1"/>
    </xf>
    <xf numFmtId="0" fontId="29" fillId="9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8" fillId="10" borderId="2" xfId="0" applyFont="1" applyFill="1" applyBorder="1" applyAlignment="1">
      <alignment horizontal="left" vertical="center" wrapText="1"/>
    </xf>
    <xf numFmtId="0" fontId="28" fillId="10" borderId="3" xfId="0" applyFont="1" applyFill="1" applyBorder="1" applyAlignment="1">
      <alignment horizontal="left" vertical="center" wrapText="1"/>
    </xf>
    <xf numFmtId="0" fontId="28" fillId="10" borderId="4" xfId="0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justify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left" vertical="center" wrapText="1"/>
    </xf>
    <xf numFmtId="0" fontId="29" fillId="12" borderId="1" xfId="0" applyFont="1" applyFill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29" fillId="13" borderId="1" xfId="0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10" fillId="14" borderId="2" xfId="0" applyFont="1" applyFill="1" applyBorder="1" applyAlignment="1">
      <alignment vertical="top" wrapText="1"/>
    </xf>
    <xf numFmtId="0" fontId="10" fillId="14" borderId="3" xfId="0" applyFont="1" applyFill="1" applyBorder="1" applyAlignment="1">
      <alignment vertical="top" wrapText="1"/>
    </xf>
    <xf numFmtId="0" fontId="10" fillId="14" borderId="4" xfId="0" applyFont="1" applyFill="1" applyBorder="1" applyAlignment="1">
      <alignment vertical="top" wrapText="1"/>
    </xf>
    <xf numFmtId="0" fontId="10" fillId="4" borderId="1" xfId="0" quotePrefix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0" fontId="10" fillId="14" borderId="1" xfId="0" quotePrefix="1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29" fillId="12" borderId="1" xfId="0" quotePrefix="1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center" vertical="center" wrapText="1"/>
    </xf>
    <xf numFmtId="4" fontId="29" fillId="0" borderId="2" xfId="0" applyNumberFormat="1" applyFont="1" applyBorder="1" applyAlignment="1">
      <alignment horizontal="center" vertical="center" wrapText="1"/>
    </xf>
    <xf numFmtId="10" fontId="10" fillId="12" borderId="1" xfId="0" applyNumberFormat="1" applyFont="1" applyFill="1" applyBorder="1" applyAlignment="1">
      <alignment horizontal="center" vertical="center" wrapText="1"/>
    </xf>
    <xf numFmtId="0" fontId="29" fillId="4" borderId="1" xfId="0" quotePrefix="1" applyFont="1" applyFill="1" applyBorder="1" applyAlignment="1">
      <alignment horizontal="left" vertical="center" wrapText="1"/>
    </xf>
    <xf numFmtId="0" fontId="29" fillId="4" borderId="1" xfId="0" applyFont="1" applyFill="1" applyBorder="1" applyAlignment="1">
      <alignment horizontal="left" vertical="center" wrapText="1"/>
    </xf>
    <xf numFmtId="0" fontId="10" fillId="12" borderId="1" xfId="0" quotePrefix="1" applyFont="1" applyFill="1" applyBorder="1" applyAlignment="1">
      <alignment horizontal="left" vertical="center" wrapText="1"/>
    </xf>
    <xf numFmtId="0" fontId="10" fillId="12" borderId="1" xfId="0" applyFont="1" applyFill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34" fillId="4" borderId="1" xfId="0" applyFont="1" applyFill="1" applyBorder="1" applyAlignment="1">
      <alignment horizontal="left" vertical="center" wrapText="1"/>
    </xf>
    <xf numFmtId="10" fontId="29" fillId="12" borderId="1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29" fillId="15" borderId="1" xfId="0" applyFont="1" applyFill="1" applyBorder="1" applyAlignment="1">
      <alignment horizontal="center" vertical="center" wrapText="1"/>
    </xf>
    <xf numFmtId="0" fontId="29" fillId="13" borderId="2" xfId="0" applyFont="1" applyFill="1" applyBorder="1" applyAlignment="1">
      <alignment horizontal="center" vertical="center" wrapText="1"/>
    </xf>
    <xf numFmtId="0" fontId="29" fillId="13" borderId="3" xfId="0" applyFont="1" applyFill="1" applyBorder="1" applyAlignment="1">
      <alignment horizontal="center" vertical="center" wrapText="1"/>
    </xf>
    <xf numFmtId="0" fontId="29" fillId="13" borderId="4" xfId="0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29" fillId="16" borderId="1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left" vertical="center" wrapText="1"/>
    </xf>
    <xf numFmtId="0" fontId="10" fillId="16" borderId="3" xfId="0" applyFont="1" applyFill="1" applyBorder="1" applyAlignment="1">
      <alignment horizontal="left" vertical="center" wrapText="1"/>
    </xf>
    <xf numFmtId="0" fontId="10" fillId="16" borderId="4" xfId="0" applyFont="1" applyFill="1" applyBorder="1" applyAlignment="1">
      <alignment horizontal="left" vertical="center" wrapText="1"/>
    </xf>
    <xf numFmtId="0" fontId="29" fillId="16" borderId="2" xfId="0" applyFont="1" applyFill="1" applyBorder="1" applyAlignment="1">
      <alignment horizontal="center" vertical="center" wrapText="1"/>
    </xf>
    <xf numFmtId="0" fontId="29" fillId="16" borderId="3" xfId="0" applyFont="1" applyFill="1" applyBorder="1" applyAlignment="1">
      <alignment horizontal="center" vertical="center" wrapText="1"/>
    </xf>
    <xf numFmtId="0" fontId="29" fillId="16" borderId="4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9" fontId="10" fillId="6" borderId="14" xfId="0" applyNumberFormat="1" applyFont="1" applyFill="1" applyBorder="1" applyAlignment="1">
      <alignment horizontal="center" vertical="center" wrapText="1"/>
    </xf>
    <xf numFmtId="9" fontId="10" fillId="6" borderId="6" xfId="0" applyNumberFormat="1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4" fillId="10" borderId="2" xfId="0" applyFont="1" applyFill="1" applyBorder="1" applyAlignment="1">
      <alignment horizontal="left" vertical="center" wrapText="1"/>
    </xf>
    <xf numFmtId="0" fontId="14" fillId="10" borderId="3" xfId="0" applyFont="1" applyFill="1" applyBorder="1" applyAlignment="1">
      <alignment horizontal="left" vertical="center" wrapText="1"/>
    </xf>
    <xf numFmtId="0" fontId="14" fillId="10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justify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22" fillId="12" borderId="1" xfId="0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2" fillId="14" borderId="2" xfId="0" applyFont="1" applyFill="1" applyBorder="1" applyAlignment="1">
      <alignment vertical="top" wrapText="1"/>
    </xf>
    <xf numFmtId="0" fontId="12" fillId="14" borderId="3" xfId="0" applyFont="1" applyFill="1" applyBorder="1" applyAlignment="1">
      <alignment vertical="top" wrapText="1"/>
    </xf>
    <xf numFmtId="0" fontId="12" fillId="14" borderId="4" xfId="0" applyFont="1" applyFill="1" applyBorder="1" applyAlignment="1">
      <alignment vertical="top" wrapText="1"/>
    </xf>
    <xf numFmtId="0" fontId="7" fillId="4" borderId="1" xfId="0" quotePrefix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 wrapText="1"/>
    </xf>
    <xf numFmtId="0" fontId="12" fillId="14" borderId="1" xfId="0" quotePrefix="1" applyFont="1" applyFill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5" fillId="5" borderId="1" xfId="0" quotePrefix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4" borderId="1" xfId="0" quotePrefix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 wrapText="1"/>
    </xf>
    <xf numFmtId="0" fontId="12" fillId="4" borderId="1" xfId="0" quotePrefix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7" fillId="4" borderId="1" xfId="0" quotePrefix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10" fontId="12" fillId="4" borderId="1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12" fillId="15" borderId="1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 wrapText="1"/>
    </xf>
    <xf numFmtId="0" fontId="6" fillId="16" borderId="2" xfId="0" applyFont="1" applyFill="1" applyBorder="1" applyAlignment="1">
      <alignment horizontal="left" vertical="center" wrapText="1"/>
    </xf>
    <xf numFmtId="0" fontId="6" fillId="16" borderId="3" xfId="0" applyFont="1" applyFill="1" applyBorder="1" applyAlignment="1">
      <alignment horizontal="left" vertical="center" wrapText="1"/>
    </xf>
    <xf numFmtId="0" fontId="6" fillId="16" borderId="4" xfId="0" applyFont="1" applyFill="1" applyBorder="1" applyAlignment="1">
      <alignment horizontal="left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3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9" fontId="6" fillId="6" borderId="14" xfId="0" applyNumberFormat="1" applyFont="1" applyFill="1" applyBorder="1" applyAlignment="1">
      <alignment horizontal="center" vertical="center" wrapText="1"/>
    </xf>
    <xf numFmtId="9" fontId="6" fillId="6" borderId="6" xfId="0" applyNumberFormat="1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/>
    </xf>
    <xf numFmtId="0" fontId="2" fillId="0" borderId="2" xfId="2" applyFont="1" applyBorder="1" applyAlignment="1">
      <alignment horizontal="right"/>
    </xf>
    <xf numFmtId="0" fontId="2" fillId="0" borderId="3" xfId="2" applyFont="1" applyBorder="1" applyAlignment="1">
      <alignment horizontal="right"/>
    </xf>
    <xf numFmtId="0" fontId="2" fillId="0" borderId="4" xfId="2" applyFont="1" applyBorder="1" applyAlignment="1">
      <alignment horizontal="right"/>
    </xf>
  </cellXfs>
  <cellStyles count="8">
    <cellStyle name="Hiperlink" xfId="1" builtinId="8"/>
    <cellStyle name="Hiperlink 2" xfId="4" xr:uid="{00000000-0005-0000-0000-000033000000}"/>
    <cellStyle name="Moeda 2" xfId="3" xr:uid="{00000000-0005-0000-0000-000023000000}"/>
    <cellStyle name="Normal" xfId="0" builtinId="0"/>
    <cellStyle name="Normal 2" xfId="2" xr:uid="{00000000-0005-0000-0000-00000E000000}"/>
    <cellStyle name="Normal 2 2" xfId="5" xr:uid="{00000000-0005-0000-0000-000034000000}"/>
    <cellStyle name="Normal 3" xfId="6" xr:uid="{00000000-0005-0000-0000-000035000000}"/>
    <cellStyle name="Porcentagem 2" xfId="7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rhpaefs01\deplan\AAAA\INFORMACOES%20EXPEDIENTES%20SPI%20PROA\EXPEDIENTE%20209921400167%20SEFAZ%20SERVICOS%20GERAIS\EXPEDIENTE%20209921400167%20SEFAZ%20SERVICOS%20GERAIS%20PLANILHAS%20DE%20CUSTO%20E%20FORMACAO%20DE%20PRECO%20RETIFICADA%20IMPUGNACA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plagpaefs02.seplag.intra.rs.gov.br\Direcao\1PLANILHAS%20DE%20FORMACAO%20DE%20PRECO\EPESQ\DAER%20Manut%20Predial%200000960435166\DAER%20Manut%20Predial%209604351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TRICISTA"/>
      <sheetName val="SUPERVISOR"/>
      <sheetName val="PEDREI MARC PINTOR"/>
      <sheetName val="HIDRAULICO"/>
      <sheetName val="SERVENTE MANUTENCAO"/>
      <sheetName val="TEC TELEF CLIMAT REFRIG"/>
      <sheetName val="postos"/>
      <sheetName val="Plan4"/>
      <sheetName val="Plan3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RAULICO"/>
      <sheetName val="ELETRICISTA"/>
      <sheetName val="PEDREIRO MARCENEIRO CARPINT"/>
      <sheetName val="JARDINEIRO"/>
      <sheetName val="SERVENTE (AUX PRODUCAO)"/>
      <sheetName val="MECANICO_REFRIGERACAO"/>
      <sheetName val="PINTOR"/>
      <sheetName val="RESUMO"/>
      <sheetName val="postos"/>
      <sheetName val="Plan4"/>
      <sheetName val="Plan3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68"/>
  <sheetViews>
    <sheetView tabSelected="1" topLeftCell="A79" zoomScale="130" zoomScaleNormal="130" workbookViewId="0">
      <selection activeCell="B79" sqref="B79:G79"/>
    </sheetView>
  </sheetViews>
  <sheetFormatPr defaultColWidth="9.140625" defaultRowHeight="11.25"/>
  <cols>
    <col min="1" max="1" width="2.85546875" style="101" customWidth="1"/>
    <col min="2" max="4" width="11.28515625" style="101" customWidth="1"/>
    <col min="5" max="5" width="12.140625" style="101" customWidth="1"/>
    <col min="6" max="7" width="11.28515625" style="101" customWidth="1"/>
    <col min="8" max="8" width="14.28515625" style="101" customWidth="1"/>
    <col min="9" max="9" width="20.7109375" style="101" customWidth="1"/>
    <col min="10" max="10" width="11.140625" style="102" customWidth="1"/>
    <col min="11" max="11" width="10" style="101" customWidth="1"/>
    <col min="12" max="12" width="9.140625" style="101"/>
    <col min="13" max="15" width="22.28515625" style="101" customWidth="1"/>
    <col min="16" max="16384" width="9.140625" style="101"/>
  </cols>
  <sheetData>
    <row r="1" spans="1:11" ht="27.75" customHeight="1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K1" s="113"/>
    </row>
    <row r="2" spans="1:11" ht="22.5" customHeight="1">
      <c r="A2" s="180" t="s">
        <v>1</v>
      </c>
      <c r="B2" s="180"/>
      <c r="C2" s="181" t="s">
        <v>2</v>
      </c>
      <c r="D2" s="181"/>
      <c r="E2" s="182" t="s">
        <v>3</v>
      </c>
      <c r="F2" s="182"/>
      <c r="G2" s="182"/>
      <c r="H2" s="182"/>
      <c r="I2" s="182"/>
    </row>
    <row r="3" spans="1:11" ht="11.25" customHeight="1">
      <c r="A3" s="180" t="s">
        <v>4</v>
      </c>
      <c r="B3" s="180"/>
      <c r="C3" s="183"/>
      <c r="D3" s="184"/>
      <c r="E3" s="18" t="s">
        <v>5</v>
      </c>
      <c r="F3" s="183"/>
      <c r="G3" s="184"/>
      <c r="H3" s="19"/>
      <c r="I3" s="19"/>
    </row>
    <row r="4" spans="1:11" ht="15.95" customHeight="1"/>
    <row r="5" spans="1:11" ht="18.75" customHeight="1">
      <c r="A5" s="185" t="s">
        <v>6</v>
      </c>
      <c r="B5" s="186"/>
      <c r="C5" s="187"/>
      <c r="D5" s="188" t="s">
        <v>7</v>
      </c>
      <c r="E5" s="189"/>
      <c r="F5" s="190"/>
      <c r="G5" s="271" t="str">
        <f>IF(D6="12x36","Regime de trabalho:","Quantidade de HORAS/MÊS")</f>
        <v>Quantidade de HORAS/MÊS</v>
      </c>
      <c r="H5" s="272"/>
      <c r="I5" s="267">
        <v>220</v>
      </c>
    </row>
    <row r="6" spans="1:11" ht="18.75" customHeight="1">
      <c r="A6" s="185" t="str">
        <f>IF(D6="12x36","Regime de trabalho:","Regime de trabalho (horas semanais):")</f>
        <v>Regime de trabalho (horas semanais):</v>
      </c>
      <c r="B6" s="186"/>
      <c r="C6" s="187"/>
      <c r="D6" s="185">
        <v>40</v>
      </c>
      <c r="E6" s="186"/>
      <c r="F6" s="187"/>
      <c r="G6" s="275"/>
      <c r="H6" s="276"/>
      <c r="I6" s="268"/>
    </row>
    <row r="7" spans="1:11" ht="22.5" customHeight="1">
      <c r="A7" s="185" t="s">
        <v>8</v>
      </c>
      <c r="B7" s="186"/>
      <c r="C7" s="187"/>
      <c r="D7" s="191" t="s">
        <v>9</v>
      </c>
      <c r="E7" s="192"/>
      <c r="F7" s="193"/>
      <c r="G7" s="271" t="s">
        <v>10</v>
      </c>
      <c r="H7" s="272"/>
      <c r="I7" s="269">
        <v>0.4</v>
      </c>
    </row>
    <row r="8" spans="1:11" ht="22.5" customHeight="1">
      <c r="A8" s="185" t="s">
        <v>11</v>
      </c>
      <c r="B8" s="186"/>
      <c r="C8" s="187"/>
      <c r="D8" s="194" t="s">
        <v>9</v>
      </c>
      <c r="E8" s="195"/>
      <c r="F8" s="196"/>
      <c r="G8" s="273"/>
      <c r="H8" s="274"/>
      <c r="I8" s="270"/>
    </row>
    <row r="9" spans="1:11" ht="24.75" customHeight="1">
      <c r="A9" s="185" t="s">
        <v>12</v>
      </c>
      <c r="B9" s="186"/>
      <c r="C9" s="187"/>
      <c r="D9" s="188" t="s">
        <v>13</v>
      </c>
      <c r="E9" s="189"/>
      <c r="F9" s="190"/>
      <c r="G9" s="197" t="s">
        <v>14</v>
      </c>
      <c r="H9" s="197"/>
      <c r="I9" s="115" t="s">
        <v>15</v>
      </c>
    </row>
    <row r="10" spans="1:11" ht="32.25" customHeight="1">
      <c r="A10" s="198" t="s">
        <v>16</v>
      </c>
      <c r="B10" s="199"/>
      <c r="C10" s="199"/>
      <c r="D10" s="199"/>
      <c r="E10" s="199"/>
      <c r="F10" s="199"/>
      <c r="G10" s="103" t="s">
        <v>17</v>
      </c>
      <c r="H10" s="103">
        <v>220</v>
      </c>
      <c r="I10" s="116"/>
    </row>
    <row r="11" spans="1:11" ht="12.75">
      <c r="A11" s="200" t="s">
        <v>18</v>
      </c>
      <c r="B11" s="201"/>
      <c r="C11" s="201"/>
      <c r="D11" s="201"/>
      <c r="E11" s="201"/>
      <c r="F11" s="201"/>
      <c r="G11" s="103" t="str">
        <f>D9</f>
        <v>Candiota</v>
      </c>
      <c r="H11" s="103" t="s">
        <v>19</v>
      </c>
      <c r="I11" s="117">
        <v>3.5000000000000003E-2</v>
      </c>
    </row>
    <row r="12" spans="1:11" ht="15" customHeight="1">
      <c r="A12" s="204" t="s">
        <v>20</v>
      </c>
      <c r="B12" s="277"/>
      <c r="C12" s="277"/>
      <c r="D12" s="277"/>
      <c r="E12" s="277"/>
      <c r="F12" s="277"/>
      <c r="G12" s="197" t="s">
        <v>21</v>
      </c>
      <c r="H12" s="103" t="s">
        <v>22</v>
      </c>
      <c r="I12" s="118">
        <v>5</v>
      </c>
    </row>
    <row r="13" spans="1:11" ht="12.75">
      <c r="A13" s="278"/>
      <c r="B13" s="279"/>
      <c r="C13" s="279"/>
      <c r="D13" s="279"/>
      <c r="E13" s="279"/>
      <c r="F13" s="279"/>
      <c r="G13" s="197"/>
      <c r="H13" s="103" t="s">
        <v>23</v>
      </c>
      <c r="I13" s="119">
        <v>22</v>
      </c>
    </row>
    <row r="14" spans="1:11" ht="12.75">
      <c r="A14" s="198"/>
      <c r="B14" s="199"/>
      <c r="C14" s="199"/>
      <c r="D14" s="199"/>
      <c r="E14" s="199"/>
      <c r="F14" s="199"/>
      <c r="G14" s="197"/>
      <c r="H14" s="103" t="s">
        <v>24</v>
      </c>
      <c r="I14" s="115">
        <v>0.06</v>
      </c>
    </row>
    <row r="15" spans="1:11" ht="11.25" customHeight="1">
      <c r="A15" s="206" t="s">
        <v>25</v>
      </c>
      <c r="B15" s="206"/>
      <c r="C15" s="206"/>
      <c r="D15" s="206"/>
      <c r="E15" s="206"/>
      <c r="F15" s="200"/>
      <c r="G15" s="197" t="s">
        <v>21</v>
      </c>
      <c r="H15" s="103" t="s">
        <v>22</v>
      </c>
      <c r="I15" s="118">
        <v>20.18</v>
      </c>
    </row>
    <row r="16" spans="1:11" ht="11.25" customHeight="1">
      <c r="A16" s="206"/>
      <c r="B16" s="206"/>
      <c r="C16" s="206"/>
      <c r="D16" s="206"/>
      <c r="E16" s="206"/>
      <c r="F16" s="200"/>
      <c r="G16" s="197"/>
      <c r="H16" s="103" t="s">
        <v>23</v>
      </c>
      <c r="I16" s="119">
        <v>22</v>
      </c>
    </row>
    <row r="17" spans="1:9" ht="12.75">
      <c r="A17" s="206"/>
      <c r="B17" s="206"/>
      <c r="C17" s="206"/>
      <c r="D17" s="206"/>
      <c r="E17" s="206"/>
      <c r="F17" s="200"/>
      <c r="G17" s="197"/>
      <c r="H17" s="103" t="s">
        <v>24</v>
      </c>
      <c r="I17" s="115">
        <v>0.19</v>
      </c>
    </row>
    <row r="18" spans="1:9" ht="12.75">
      <c r="A18" s="206" t="s">
        <v>26</v>
      </c>
      <c r="B18" s="206"/>
      <c r="C18" s="206"/>
      <c r="D18" s="206"/>
      <c r="E18" s="206"/>
      <c r="F18" s="200"/>
      <c r="G18" s="197" t="s">
        <v>21</v>
      </c>
      <c r="H18" s="103" t="s">
        <v>22</v>
      </c>
      <c r="I18" s="118">
        <v>0</v>
      </c>
    </row>
    <row r="19" spans="1:9" ht="12.75">
      <c r="A19" s="206"/>
      <c r="B19" s="206"/>
      <c r="C19" s="206"/>
      <c r="D19" s="206"/>
      <c r="E19" s="206"/>
      <c r="F19" s="200"/>
      <c r="G19" s="197"/>
      <c r="H19" s="103" t="s">
        <v>23</v>
      </c>
      <c r="I19" s="119">
        <v>0</v>
      </c>
    </row>
    <row r="20" spans="1:9" ht="12.75">
      <c r="A20" s="206"/>
      <c r="B20" s="206"/>
      <c r="C20" s="206"/>
      <c r="D20" s="206"/>
      <c r="E20" s="206"/>
      <c r="F20" s="200"/>
      <c r="G20" s="197"/>
      <c r="H20" s="103" t="s">
        <v>24</v>
      </c>
      <c r="I20" s="115">
        <v>0</v>
      </c>
    </row>
    <row r="21" spans="1:9" ht="36" customHeight="1">
      <c r="A21" s="202" t="s">
        <v>27</v>
      </c>
      <c r="B21" s="203"/>
      <c r="C21" s="203"/>
      <c r="D21" s="203"/>
      <c r="E21" s="203"/>
      <c r="F21" s="204"/>
      <c r="G21" s="106" t="s">
        <v>21</v>
      </c>
      <c r="H21" s="106" t="s">
        <v>28</v>
      </c>
      <c r="I21" s="120">
        <v>17.32</v>
      </c>
    </row>
    <row r="22" spans="1:9" ht="12.75">
      <c r="A22" s="200" t="s">
        <v>29</v>
      </c>
      <c r="B22" s="201"/>
      <c r="C22" s="201"/>
      <c r="D22" s="201"/>
      <c r="E22" s="201"/>
      <c r="F22" s="205"/>
      <c r="G22" s="106"/>
      <c r="H22" s="106" t="s">
        <v>30</v>
      </c>
      <c r="I22" s="114" t="s">
        <v>15</v>
      </c>
    </row>
    <row r="23" spans="1:9" ht="34.5" customHeight="1">
      <c r="A23" s="206" t="s">
        <v>31</v>
      </c>
      <c r="B23" s="206"/>
      <c r="C23" s="206"/>
      <c r="D23" s="206"/>
      <c r="E23" s="206"/>
      <c r="F23" s="206"/>
      <c r="G23" s="103"/>
      <c r="H23" s="103" t="s">
        <v>32</v>
      </c>
      <c r="I23" s="118">
        <f>I29</f>
        <v>0</v>
      </c>
    </row>
    <row r="24" spans="1:9" ht="26.25" customHeight="1">
      <c r="A24" s="200" t="s">
        <v>33</v>
      </c>
      <c r="B24" s="201"/>
      <c r="C24" s="201"/>
      <c r="D24" s="201"/>
      <c r="E24" s="201"/>
      <c r="F24" s="205"/>
      <c r="G24" s="106"/>
      <c r="H24" s="107" t="s">
        <v>34</v>
      </c>
      <c r="I24" s="121" t="s">
        <v>15</v>
      </c>
    </row>
    <row r="25" spans="1:9" ht="35.25" customHeight="1">
      <c r="A25" s="206" t="s">
        <v>26</v>
      </c>
      <c r="B25" s="206"/>
      <c r="C25" s="206"/>
      <c r="D25" s="206"/>
      <c r="E25" s="206"/>
      <c r="F25" s="206"/>
      <c r="G25" s="103"/>
      <c r="H25" s="103" t="s">
        <v>30</v>
      </c>
      <c r="I25" s="115">
        <v>0.2</v>
      </c>
    </row>
    <row r="26" spans="1:9" ht="5.0999999999999996" customHeight="1">
      <c r="A26" s="104"/>
      <c r="B26" s="104"/>
      <c r="C26" s="104"/>
      <c r="D26" s="104"/>
      <c r="E26" s="104"/>
      <c r="F26" s="104"/>
      <c r="G26" s="104"/>
      <c r="H26" s="104"/>
      <c r="I26" s="104"/>
    </row>
    <row r="27" spans="1:9" ht="17.25" customHeight="1">
      <c r="A27" s="207" t="s">
        <v>35</v>
      </c>
      <c r="B27" s="207"/>
      <c r="C27" s="207"/>
      <c r="D27" s="207"/>
      <c r="E27" s="207"/>
      <c r="F27" s="207"/>
      <c r="G27" s="207"/>
      <c r="H27" s="207"/>
      <c r="I27" s="207"/>
    </row>
    <row r="28" spans="1:9" ht="25.5">
      <c r="A28" s="108" t="s">
        <v>36</v>
      </c>
      <c r="B28" s="208" t="s">
        <v>37</v>
      </c>
      <c r="C28" s="209"/>
      <c r="D28" s="209"/>
      <c r="E28" s="209"/>
      <c r="F28" s="209"/>
      <c r="G28" s="210"/>
      <c r="H28" s="108" t="s">
        <v>38</v>
      </c>
      <c r="I28" s="108" t="s">
        <v>39</v>
      </c>
    </row>
    <row r="29" spans="1:9" ht="15" customHeight="1">
      <c r="A29" s="105">
        <v>1</v>
      </c>
      <c r="B29" s="191" t="s">
        <v>40</v>
      </c>
      <c r="C29" s="192"/>
      <c r="D29" s="192"/>
      <c r="E29" s="192"/>
      <c r="F29" s="192"/>
      <c r="G29" s="193"/>
      <c r="H29" s="109" t="e">
        <f t="shared" ref="H29:H36" si="0">I29/$I$37</f>
        <v>#DIV/0!</v>
      </c>
      <c r="I29" s="122">
        <f>IF(D6="12x36",I10,I10/H10*I5)</f>
        <v>0</v>
      </c>
    </row>
    <row r="30" spans="1:9" ht="15" customHeight="1">
      <c r="A30" s="105">
        <f>A29+1</f>
        <v>2</v>
      </c>
      <c r="B30" s="191" t="s">
        <v>41</v>
      </c>
      <c r="C30" s="192"/>
      <c r="D30" s="192"/>
      <c r="E30" s="192"/>
      <c r="F30" s="192"/>
      <c r="G30" s="193"/>
      <c r="H30" s="109" t="e">
        <f t="shared" si="0"/>
        <v>#DIV/0!</v>
      </c>
      <c r="I30" s="122">
        <f>IF(I9=30%,I29*I9,0)</f>
        <v>0</v>
      </c>
    </row>
    <row r="31" spans="1:9" ht="15" customHeight="1">
      <c r="A31" s="105">
        <f t="shared" ref="A31:A36" si="1">A30+1</f>
        <v>3</v>
      </c>
      <c r="B31" s="211" t="s">
        <v>42</v>
      </c>
      <c r="C31" s="211"/>
      <c r="D31" s="211"/>
      <c r="E31" s="211"/>
      <c r="F31" s="211"/>
      <c r="G31" s="211"/>
      <c r="H31" s="109" t="e">
        <f t="shared" si="0"/>
        <v>#DIV/0!</v>
      </c>
      <c r="I31" s="122">
        <f>IF(I7=10%,I23*I7,0)</f>
        <v>0</v>
      </c>
    </row>
    <row r="32" spans="1:9" ht="15" customHeight="1">
      <c r="A32" s="105">
        <f t="shared" si="1"/>
        <v>4</v>
      </c>
      <c r="B32" s="211" t="s">
        <v>43</v>
      </c>
      <c r="C32" s="211"/>
      <c r="D32" s="211"/>
      <c r="E32" s="211"/>
      <c r="F32" s="211"/>
      <c r="G32" s="211"/>
      <c r="H32" s="109" t="e">
        <f t="shared" si="0"/>
        <v>#DIV/0!</v>
      </c>
      <c r="I32" s="122">
        <f>IF(I7=20%,I23*I7,0)</f>
        <v>0</v>
      </c>
    </row>
    <row r="33" spans="1:10" ht="15" customHeight="1">
      <c r="A33" s="105">
        <f t="shared" si="1"/>
        <v>5</v>
      </c>
      <c r="B33" s="211" t="s">
        <v>44</v>
      </c>
      <c r="C33" s="211"/>
      <c r="D33" s="211"/>
      <c r="E33" s="211"/>
      <c r="F33" s="211"/>
      <c r="G33" s="211"/>
      <c r="H33" s="109" t="e">
        <f t="shared" si="0"/>
        <v>#DIV/0!</v>
      </c>
      <c r="I33" s="122">
        <f>IF(I7=40%,I23*I7,0)</f>
        <v>0</v>
      </c>
    </row>
    <row r="34" spans="1:10" ht="15" customHeight="1">
      <c r="A34" s="105">
        <f t="shared" si="1"/>
        <v>6</v>
      </c>
      <c r="B34" s="191" t="s">
        <v>45</v>
      </c>
      <c r="C34" s="192"/>
      <c r="D34" s="192"/>
      <c r="E34" s="192"/>
      <c r="F34" s="192"/>
      <c r="G34" s="193"/>
      <c r="H34" s="109" t="e">
        <f t="shared" si="0"/>
        <v>#DIV/0!</v>
      </c>
      <c r="I34" s="122">
        <f>IF(I22="Não aplicável",0,I29*I22)</f>
        <v>0</v>
      </c>
    </row>
    <row r="35" spans="1:10" ht="15" customHeight="1">
      <c r="A35" s="105">
        <f t="shared" si="1"/>
        <v>7</v>
      </c>
      <c r="B35" s="191" t="s">
        <v>46</v>
      </c>
      <c r="C35" s="192"/>
      <c r="D35" s="192"/>
      <c r="E35" s="192"/>
      <c r="F35" s="192"/>
      <c r="G35" s="193"/>
      <c r="H35" s="109" t="e">
        <f t="shared" si="0"/>
        <v>#DIV/0!</v>
      </c>
      <c r="I35" s="122">
        <v>0</v>
      </c>
    </row>
    <row r="36" spans="1:10" ht="15" customHeight="1">
      <c r="A36" s="105">
        <f t="shared" si="1"/>
        <v>8</v>
      </c>
      <c r="B36" s="212" t="str">
        <f>IF(D6="12x36","Para postos 12x36 os feriados são considerados compensados, conforme parágrafo único, Art. 59-A da CLT","Outros")</f>
        <v>Outros</v>
      </c>
      <c r="C36" s="213"/>
      <c r="D36" s="213"/>
      <c r="E36" s="213"/>
      <c r="F36" s="213"/>
      <c r="G36" s="214"/>
      <c r="H36" s="109" t="e">
        <f t="shared" si="0"/>
        <v>#DIV/0!</v>
      </c>
      <c r="I36" s="123">
        <v>0</v>
      </c>
    </row>
    <row r="37" spans="1:10" s="98" customFormat="1" ht="15" customHeight="1">
      <c r="A37" s="215" t="s">
        <v>47</v>
      </c>
      <c r="B37" s="216"/>
      <c r="C37" s="216"/>
      <c r="D37" s="216"/>
      <c r="E37" s="216"/>
      <c r="F37" s="216"/>
      <c r="G37" s="217"/>
      <c r="H37" s="110" t="e">
        <f>SUM(H29:H36)</f>
        <v>#DIV/0!</v>
      </c>
      <c r="I37" s="124">
        <f>SUM(I29:I36)</f>
        <v>0</v>
      </c>
      <c r="J37" s="125"/>
    </row>
    <row r="38" spans="1:10" ht="5.0999999999999996" customHeight="1">
      <c r="A38" s="104"/>
      <c r="B38" s="104"/>
      <c r="C38" s="104"/>
      <c r="D38" s="104"/>
      <c r="E38" s="104"/>
      <c r="F38" s="104"/>
      <c r="G38" s="104"/>
      <c r="H38" s="104"/>
      <c r="I38" s="104"/>
    </row>
    <row r="39" spans="1:10" ht="33.75" customHeight="1">
      <c r="A39" s="108" t="s">
        <v>48</v>
      </c>
      <c r="B39" s="208" t="s">
        <v>49</v>
      </c>
      <c r="C39" s="209"/>
      <c r="D39" s="209"/>
      <c r="E39" s="209"/>
      <c r="F39" s="209"/>
      <c r="G39" s="210"/>
      <c r="H39" s="108" t="s">
        <v>38</v>
      </c>
      <c r="I39" s="108" t="s">
        <v>39</v>
      </c>
    </row>
    <row r="40" spans="1:10" ht="15" customHeight="1">
      <c r="A40" s="105">
        <v>1</v>
      </c>
      <c r="B40" s="191" t="s">
        <v>50</v>
      </c>
      <c r="C40" s="192"/>
      <c r="D40" s="192"/>
      <c r="E40" s="192"/>
      <c r="F40" s="192"/>
      <c r="G40" s="193"/>
      <c r="H40" s="109">
        <v>0.2</v>
      </c>
      <c r="I40" s="122">
        <f>$I$37*H40</f>
        <v>0</v>
      </c>
    </row>
    <row r="41" spans="1:10" ht="15" customHeight="1">
      <c r="A41" s="105">
        <v>2</v>
      </c>
      <c r="B41" s="191" t="s">
        <v>51</v>
      </c>
      <c r="C41" s="192"/>
      <c r="D41" s="192"/>
      <c r="E41" s="192"/>
      <c r="F41" s="192"/>
      <c r="G41" s="193"/>
      <c r="H41" s="109">
        <v>1.4999999999999999E-2</v>
      </c>
      <c r="I41" s="122">
        <f t="shared" ref="I41:I47" si="2">$I$37*H41</f>
        <v>0</v>
      </c>
    </row>
    <row r="42" spans="1:10" ht="15" customHeight="1">
      <c r="A42" s="105">
        <v>3</v>
      </c>
      <c r="B42" s="191" t="s">
        <v>52</v>
      </c>
      <c r="C42" s="192"/>
      <c r="D42" s="192"/>
      <c r="E42" s="192"/>
      <c r="F42" s="192"/>
      <c r="G42" s="193"/>
      <c r="H42" s="109">
        <v>0.01</v>
      </c>
      <c r="I42" s="122">
        <f t="shared" si="2"/>
        <v>0</v>
      </c>
    </row>
    <row r="43" spans="1:10" ht="15" customHeight="1">
      <c r="A43" s="105">
        <v>4</v>
      </c>
      <c r="B43" s="191" t="s">
        <v>53</v>
      </c>
      <c r="C43" s="192"/>
      <c r="D43" s="192"/>
      <c r="E43" s="192"/>
      <c r="F43" s="192"/>
      <c r="G43" s="193"/>
      <c r="H43" s="109">
        <v>2E-3</v>
      </c>
      <c r="I43" s="122">
        <f t="shared" si="2"/>
        <v>0</v>
      </c>
    </row>
    <row r="44" spans="1:10" ht="15" customHeight="1">
      <c r="A44" s="105">
        <v>5</v>
      </c>
      <c r="B44" s="191" t="s">
        <v>54</v>
      </c>
      <c r="C44" s="192"/>
      <c r="D44" s="192"/>
      <c r="E44" s="192"/>
      <c r="F44" s="192"/>
      <c r="G44" s="193"/>
      <c r="H44" s="109">
        <v>2.5000000000000001E-2</v>
      </c>
      <c r="I44" s="122">
        <f t="shared" si="2"/>
        <v>0</v>
      </c>
    </row>
    <row r="45" spans="1:10" ht="15" customHeight="1">
      <c r="A45" s="105">
        <v>6</v>
      </c>
      <c r="B45" s="191" t="s">
        <v>55</v>
      </c>
      <c r="C45" s="192"/>
      <c r="D45" s="192"/>
      <c r="E45" s="192"/>
      <c r="F45" s="192"/>
      <c r="G45" s="193"/>
      <c r="H45" s="109">
        <v>0.08</v>
      </c>
      <c r="I45" s="122">
        <f t="shared" si="2"/>
        <v>0</v>
      </c>
    </row>
    <row r="46" spans="1:10" ht="15" customHeight="1">
      <c r="A46" s="105">
        <v>7</v>
      </c>
      <c r="B46" s="191" t="s">
        <v>56</v>
      </c>
      <c r="C46" s="192"/>
      <c r="D46" s="192"/>
      <c r="E46" s="192"/>
      <c r="F46" s="192"/>
      <c r="G46" s="193"/>
      <c r="H46" s="109">
        <v>0.03</v>
      </c>
      <c r="I46" s="122">
        <f t="shared" si="2"/>
        <v>0</v>
      </c>
    </row>
    <row r="47" spans="1:10" ht="15" customHeight="1">
      <c r="A47" s="105">
        <v>8</v>
      </c>
      <c r="B47" s="191" t="s">
        <v>57</v>
      </c>
      <c r="C47" s="192"/>
      <c r="D47" s="192"/>
      <c r="E47" s="192"/>
      <c r="F47" s="192"/>
      <c r="G47" s="193"/>
      <c r="H47" s="109">
        <v>6.0000000000000001E-3</v>
      </c>
      <c r="I47" s="122">
        <f t="shared" si="2"/>
        <v>0</v>
      </c>
    </row>
    <row r="48" spans="1:10" s="98" customFormat="1" ht="15" customHeight="1">
      <c r="A48" s="215" t="s">
        <v>58</v>
      </c>
      <c r="B48" s="216"/>
      <c r="C48" s="216"/>
      <c r="D48" s="216"/>
      <c r="E48" s="216"/>
      <c r="F48" s="216"/>
      <c r="G48" s="217"/>
      <c r="H48" s="110">
        <f>SUM(H40:H47)</f>
        <v>0.3680000000000001</v>
      </c>
      <c r="I48" s="124">
        <f>SUM(I40:I47)</f>
        <v>0</v>
      </c>
      <c r="J48" s="125"/>
    </row>
    <row r="49" spans="1:16" ht="15" customHeight="1">
      <c r="A49" s="218" t="s">
        <v>59</v>
      </c>
      <c r="B49" s="218"/>
      <c r="C49" s="218"/>
      <c r="D49" s="218"/>
      <c r="E49" s="218"/>
      <c r="F49" s="218"/>
      <c r="G49" s="218"/>
      <c r="H49" s="218"/>
      <c r="I49" s="218"/>
    </row>
    <row r="50" spans="1:16" ht="57" customHeight="1">
      <c r="A50" s="219" t="s">
        <v>60</v>
      </c>
      <c r="B50" s="219"/>
      <c r="C50" s="219"/>
      <c r="D50" s="219"/>
      <c r="E50" s="219"/>
      <c r="F50" s="219"/>
      <c r="G50" s="219"/>
      <c r="H50" s="219"/>
      <c r="I50" s="219"/>
      <c r="J50"/>
      <c r="K50"/>
      <c r="L50"/>
      <c r="M50"/>
      <c r="N50"/>
      <c r="O50"/>
      <c r="P50"/>
    </row>
    <row r="51" spans="1:16" ht="33.75" customHeight="1">
      <c r="A51" s="108" t="s">
        <v>61</v>
      </c>
      <c r="B51" s="208" t="s">
        <v>62</v>
      </c>
      <c r="C51" s="209"/>
      <c r="D51" s="209"/>
      <c r="E51" s="209"/>
      <c r="F51" s="209"/>
      <c r="G51" s="210"/>
      <c r="H51" s="108" t="s">
        <v>38</v>
      </c>
      <c r="I51" s="108" t="s">
        <v>39</v>
      </c>
    </row>
    <row r="52" spans="1:16" ht="15" customHeight="1">
      <c r="A52" s="105">
        <v>1</v>
      </c>
      <c r="B52" s="191" t="s">
        <v>63</v>
      </c>
      <c r="C52" s="192"/>
      <c r="D52" s="192"/>
      <c r="E52" s="192"/>
      <c r="F52" s="192"/>
      <c r="G52" s="193"/>
      <c r="H52" s="111">
        <v>0.119314</v>
      </c>
      <c r="I52" s="122">
        <f>$I$37*H52</f>
        <v>0</v>
      </c>
    </row>
    <row r="53" spans="1:16" ht="15" customHeight="1">
      <c r="A53" s="105">
        <v>2</v>
      </c>
      <c r="B53" s="191" t="s">
        <v>64</v>
      </c>
      <c r="C53" s="192"/>
      <c r="D53" s="192"/>
      <c r="E53" s="192"/>
      <c r="F53" s="192"/>
      <c r="G53" s="193"/>
      <c r="H53" s="111">
        <v>2.0479000000000001E-2</v>
      </c>
      <c r="I53" s="122">
        <f t="shared" ref="I53:I59" si="3">$I$37*H53</f>
        <v>0</v>
      </c>
    </row>
    <row r="54" spans="1:16" ht="15" customHeight="1">
      <c r="A54" s="105">
        <v>3</v>
      </c>
      <c r="B54" s="191" t="s">
        <v>65</v>
      </c>
      <c r="C54" s="192"/>
      <c r="D54" s="192"/>
      <c r="E54" s="192"/>
      <c r="F54" s="192"/>
      <c r="G54" s="193"/>
      <c r="H54" s="109">
        <v>1.2123E-2</v>
      </c>
      <c r="I54" s="122">
        <f t="shared" si="3"/>
        <v>0</v>
      </c>
    </row>
    <row r="55" spans="1:16" ht="15" customHeight="1">
      <c r="A55" s="105">
        <v>4</v>
      </c>
      <c r="B55" s="191" t="s">
        <v>66</v>
      </c>
      <c r="C55" s="192"/>
      <c r="D55" s="192"/>
      <c r="E55" s="192"/>
      <c r="F55" s="192"/>
      <c r="G55" s="193"/>
      <c r="H55" s="109">
        <v>1.1436E-2</v>
      </c>
      <c r="I55" s="122">
        <f t="shared" si="3"/>
        <v>0</v>
      </c>
    </row>
    <row r="56" spans="1:16" ht="15" customHeight="1">
      <c r="A56" s="105">
        <v>5</v>
      </c>
      <c r="B56" s="191" t="s">
        <v>67</v>
      </c>
      <c r="C56" s="192"/>
      <c r="D56" s="192"/>
      <c r="E56" s="192"/>
      <c r="F56" s="192"/>
      <c r="G56" s="193"/>
      <c r="H56" s="109">
        <v>1.74E-4</v>
      </c>
      <c r="I56" s="122">
        <f t="shared" si="3"/>
        <v>0</v>
      </c>
    </row>
    <row r="57" spans="1:16" ht="15" customHeight="1">
      <c r="A57" s="105">
        <v>6</v>
      </c>
      <c r="B57" s="191" t="s">
        <v>68</v>
      </c>
      <c r="C57" s="192"/>
      <c r="D57" s="192"/>
      <c r="E57" s="192"/>
      <c r="F57" s="192"/>
      <c r="G57" s="193"/>
      <c r="H57" s="109">
        <v>4.4200000000000001E-4</v>
      </c>
      <c r="I57" s="122">
        <f t="shared" si="3"/>
        <v>0</v>
      </c>
    </row>
    <row r="58" spans="1:16" ht="15" customHeight="1">
      <c r="A58" s="105">
        <v>7</v>
      </c>
      <c r="B58" s="191" t="s">
        <v>69</v>
      </c>
      <c r="C58" s="192"/>
      <c r="D58" s="192"/>
      <c r="E58" s="192"/>
      <c r="F58" s="192"/>
      <c r="G58" s="193"/>
      <c r="H58" s="109">
        <v>1.85E-4</v>
      </c>
      <c r="I58" s="122">
        <f t="shared" si="3"/>
        <v>0</v>
      </c>
    </row>
    <row r="59" spans="1:16" ht="15" customHeight="1">
      <c r="A59" s="105">
        <v>8</v>
      </c>
      <c r="B59" s="191" t="s">
        <v>70</v>
      </c>
      <c r="C59" s="192"/>
      <c r="D59" s="192"/>
      <c r="E59" s="192"/>
      <c r="F59" s="192"/>
      <c r="G59" s="193"/>
      <c r="H59" s="109">
        <v>9.0789999999999996E-2</v>
      </c>
      <c r="I59" s="122">
        <f t="shared" si="3"/>
        <v>0</v>
      </c>
    </row>
    <row r="60" spans="1:16" s="98" customFormat="1" ht="15" customHeight="1">
      <c r="A60" s="215" t="s">
        <v>71</v>
      </c>
      <c r="B60" s="216"/>
      <c r="C60" s="216"/>
      <c r="D60" s="216"/>
      <c r="E60" s="216"/>
      <c r="F60" s="216"/>
      <c r="G60" s="217"/>
      <c r="H60" s="110">
        <f>SUM(H52:H59)</f>
        <v>0.25494299999999998</v>
      </c>
      <c r="I60" s="124">
        <f>SUM(I52:I59)</f>
        <v>0</v>
      </c>
      <c r="J60" s="125"/>
    </row>
    <row r="61" spans="1:16" ht="11.25" customHeight="1">
      <c r="A61" s="171" t="s">
        <v>72</v>
      </c>
      <c r="B61" s="220" t="s">
        <v>73</v>
      </c>
      <c r="C61" s="220"/>
      <c r="D61" s="220"/>
      <c r="E61" s="220"/>
      <c r="F61" s="220"/>
      <c r="G61" s="220"/>
      <c r="H61" s="220"/>
      <c r="I61" s="220"/>
    </row>
    <row r="62" spans="1:16" ht="15" customHeight="1">
      <c r="A62" s="171" t="s">
        <v>74</v>
      </c>
      <c r="B62" s="221" t="s">
        <v>75</v>
      </c>
      <c r="C62" s="221"/>
      <c r="D62" s="221"/>
      <c r="E62" s="221"/>
      <c r="F62" s="221"/>
      <c r="G62" s="221"/>
      <c r="H62" s="221"/>
      <c r="I62" s="221"/>
    </row>
    <row r="63" spans="1:16" ht="33.75" customHeight="1">
      <c r="A63" s="108" t="s">
        <v>76</v>
      </c>
      <c r="B63" s="208" t="s">
        <v>77</v>
      </c>
      <c r="C63" s="209"/>
      <c r="D63" s="209"/>
      <c r="E63" s="209"/>
      <c r="F63" s="209"/>
      <c r="G63" s="210"/>
      <c r="H63" s="108" t="s">
        <v>38</v>
      </c>
      <c r="I63" s="108" t="s">
        <v>39</v>
      </c>
    </row>
    <row r="64" spans="1:16" ht="15" customHeight="1">
      <c r="A64" s="105">
        <v>1</v>
      </c>
      <c r="B64" s="191" t="s">
        <v>78</v>
      </c>
      <c r="C64" s="192"/>
      <c r="D64" s="192"/>
      <c r="E64" s="192"/>
      <c r="F64" s="192"/>
      <c r="G64" s="193"/>
      <c r="H64" s="109">
        <v>2.3626999999999999E-2</v>
      </c>
      <c r="I64" s="122">
        <f>$I$37*H64</f>
        <v>0</v>
      </c>
    </row>
    <row r="65" spans="1:11" ht="15" customHeight="1">
      <c r="A65" s="105">
        <v>2</v>
      </c>
      <c r="B65" s="191" t="s">
        <v>79</v>
      </c>
      <c r="C65" s="192"/>
      <c r="D65" s="192"/>
      <c r="E65" s="192"/>
      <c r="F65" s="192"/>
      <c r="G65" s="193"/>
      <c r="H65" s="109">
        <v>1.717E-3</v>
      </c>
      <c r="I65" s="122">
        <f t="shared" ref="I65:I66" si="4">$I$37*H65</f>
        <v>0</v>
      </c>
    </row>
    <row r="66" spans="1:11" ht="15" customHeight="1">
      <c r="A66" s="105">
        <v>3</v>
      </c>
      <c r="B66" s="191" t="s">
        <v>80</v>
      </c>
      <c r="C66" s="192"/>
      <c r="D66" s="192"/>
      <c r="E66" s="192"/>
      <c r="F66" s="192"/>
      <c r="G66" s="193"/>
      <c r="H66" s="109">
        <v>9.4509999999999993E-3</v>
      </c>
      <c r="I66" s="122">
        <f t="shared" si="4"/>
        <v>0</v>
      </c>
    </row>
    <row r="67" spans="1:11" s="98" customFormat="1" ht="15" customHeight="1">
      <c r="A67" s="215" t="s">
        <v>81</v>
      </c>
      <c r="B67" s="216"/>
      <c r="C67" s="216"/>
      <c r="D67" s="216"/>
      <c r="E67" s="216"/>
      <c r="F67" s="216"/>
      <c r="G67" s="217"/>
      <c r="H67" s="110">
        <f>SUM(H64:H66)</f>
        <v>3.4795E-2</v>
      </c>
      <c r="I67" s="124">
        <f>SUM(I64:I66)</f>
        <v>0</v>
      </c>
      <c r="J67" s="125"/>
    </row>
    <row r="68" spans="1:11" ht="5.0999999999999996" customHeight="1">
      <c r="A68" s="104"/>
      <c r="B68" s="104"/>
      <c r="C68" s="104"/>
      <c r="D68" s="104"/>
      <c r="E68" s="104"/>
      <c r="F68" s="104"/>
      <c r="G68" s="104"/>
      <c r="H68" s="104"/>
      <c r="I68" s="104"/>
    </row>
    <row r="69" spans="1:11" ht="25.5">
      <c r="A69" s="108" t="s">
        <v>82</v>
      </c>
      <c r="B69" s="208" t="s">
        <v>83</v>
      </c>
      <c r="C69" s="209"/>
      <c r="D69" s="209"/>
      <c r="E69" s="209"/>
      <c r="F69" s="209"/>
      <c r="G69" s="210"/>
      <c r="H69" s="108" t="s">
        <v>38</v>
      </c>
      <c r="I69" s="108" t="s">
        <v>39</v>
      </c>
    </row>
    <row r="70" spans="1:11" ht="15" customHeight="1">
      <c r="A70" s="105">
        <v>1</v>
      </c>
      <c r="B70" s="191" t="s">
        <v>84</v>
      </c>
      <c r="C70" s="192"/>
      <c r="D70" s="192"/>
      <c r="E70" s="192"/>
      <c r="F70" s="192"/>
      <c r="G70" s="193"/>
      <c r="H70" s="109">
        <f>(H48*H60)</f>
        <v>9.3819024000000015E-2</v>
      </c>
      <c r="I70" s="122">
        <f>$I$37*H70</f>
        <v>0</v>
      </c>
    </row>
    <row r="71" spans="1:11" s="98" customFormat="1" ht="15" customHeight="1">
      <c r="A71" s="215" t="s">
        <v>85</v>
      </c>
      <c r="B71" s="216"/>
      <c r="C71" s="216"/>
      <c r="D71" s="216"/>
      <c r="E71" s="216"/>
      <c r="F71" s="216"/>
      <c r="G71" s="217"/>
      <c r="H71" s="110">
        <f>SUM(H70:H70)</f>
        <v>9.3819024000000015E-2</v>
      </c>
      <c r="I71" s="124">
        <f>I70</f>
        <v>0</v>
      </c>
      <c r="J71" s="125"/>
      <c r="K71" s="142"/>
    </row>
    <row r="72" spans="1:11" ht="5.0999999999999996" customHeight="1">
      <c r="A72" s="104"/>
      <c r="B72" s="104"/>
      <c r="C72" s="104"/>
      <c r="D72" s="104"/>
      <c r="E72" s="104"/>
      <c r="F72" s="104"/>
      <c r="G72" s="104"/>
      <c r="H72" s="104"/>
      <c r="I72" s="104"/>
      <c r="J72" s="143"/>
    </row>
    <row r="73" spans="1:11" s="98" customFormat="1" ht="12.75">
      <c r="A73" s="222" t="s">
        <v>86</v>
      </c>
      <c r="B73" s="222"/>
      <c r="C73" s="222"/>
      <c r="D73" s="222"/>
      <c r="E73" s="222"/>
      <c r="F73" s="222"/>
      <c r="G73" s="222"/>
      <c r="H73" s="126">
        <f>H48+H60+H67+H71</f>
        <v>0.75155702400000002</v>
      </c>
      <c r="I73" s="144">
        <f>I48+I60+I67+I71</f>
        <v>0</v>
      </c>
      <c r="J73" s="125"/>
    </row>
    <row r="74" spans="1:11" ht="5.0999999999999996" customHeight="1">
      <c r="A74" s="104"/>
      <c r="B74" s="104"/>
      <c r="C74" s="104"/>
      <c r="D74" s="104"/>
      <c r="E74" s="104"/>
      <c r="F74" s="104"/>
      <c r="G74" s="104"/>
      <c r="H74" s="104"/>
      <c r="I74" s="104"/>
    </row>
    <row r="75" spans="1:11" ht="25.5">
      <c r="A75" s="108" t="s">
        <v>87</v>
      </c>
      <c r="B75" s="208" t="s">
        <v>88</v>
      </c>
      <c r="C75" s="209"/>
      <c r="D75" s="209"/>
      <c r="E75" s="209"/>
      <c r="F75" s="209"/>
      <c r="G75" s="210"/>
      <c r="H75" s="108" t="s">
        <v>38</v>
      </c>
      <c r="I75" s="108" t="s">
        <v>39</v>
      </c>
    </row>
    <row r="76" spans="1:11" ht="15" customHeight="1">
      <c r="A76" s="105">
        <v>1</v>
      </c>
      <c r="B76" s="191" t="s">
        <v>25</v>
      </c>
      <c r="C76" s="192"/>
      <c r="D76" s="192"/>
      <c r="E76" s="192"/>
      <c r="F76" s="192"/>
      <c r="G76" s="193"/>
      <c r="H76" s="109" t="e">
        <f>I76/$I$37</f>
        <v>#DIV/0!</v>
      </c>
      <c r="I76" s="122">
        <f>I93</f>
        <v>359.60759999999999</v>
      </c>
    </row>
    <row r="77" spans="1:11" ht="15" customHeight="1">
      <c r="A77" s="105">
        <v>2</v>
      </c>
      <c r="B77" s="191" t="s">
        <v>26</v>
      </c>
      <c r="C77" s="192"/>
      <c r="D77" s="192"/>
      <c r="E77" s="192"/>
      <c r="F77" s="192"/>
      <c r="G77" s="193"/>
      <c r="H77" s="109" t="e">
        <f>I77/$I$37</f>
        <v>#DIV/0!</v>
      </c>
      <c r="I77" s="122">
        <f>I89</f>
        <v>0</v>
      </c>
    </row>
    <row r="78" spans="1:11" ht="15" customHeight="1">
      <c r="A78" s="105">
        <v>3</v>
      </c>
      <c r="B78" s="191" t="s">
        <v>89</v>
      </c>
      <c r="C78" s="192"/>
      <c r="D78" s="192"/>
      <c r="E78" s="192"/>
      <c r="F78" s="192"/>
      <c r="G78" s="193"/>
      <c r="H78" s="109" t="e">
        <f>I78/$I$37</f>
        <v>#DIV/0!</v>
      </c>
      <c r="I78" s="122">
        <f>I85</f>
        <v>220</v>
      </c>
    </row>
    <row r="79" spans="1:11" ht="15" customHeight="1">
      <c r="A79" s="105">
        <v>4</v>
      </c>
      <c r="B79" s="191" t="s">
        <v>90</v>
      </c>
      <c r="C79" s="192"/>
      <c r="D79" s="192"/>
      <c r="E79" s="192"/>
      <c r="F79" s="192"/>
      <c r="G79" s="193"/>
      <c r="H79" s="109" t="e">
        <f>I79/$I$37</f>
        <v>#DIV/0!</v>
      </c>
      <c r="I79" s="122">
        <f>IF(I24="Não aplicável",0,((I10/H10)*1.5*I24))</f>
        <v>0</v>
      </c>
    </row>
    <row r="80" spans="1:11" ht="15" customHeight="1">
      <c r="A80" s="105">
        <v>5</v>
      </c>
      <c r="B80" s="191" t="s">
        <v>91</v>
      </c>
      <c r="C80" s="192"/>
      <c r="D80" s="192"/>
      <c r="E80" s="192"/>
      <c r="F80" s="192"/>
      <c r="G80" s="193"/>
      <c r="H80" s="109" t="e">
        <f>I80/$I$37</f>
        <v>#DIV/0!</v>
      </c>
      <c r="I80" s="122">
        <f>IF(I21="Não aplicável",0,I21)</f>
        <v>17.32</v>
      </c>
    </row>
    <row r="81" spans="1:12" ht="15" customHeight="1">
      <c r="A81" s="215" t="s">
        <v>92</v>
      </c>
      <c r="B81" s="216"/>
      <c r="C81" s="216"/>
      <c r="D81" s="216"/>
      <c r="E81" s="216"/>
      <c r="F81" s="216"/>
      <c r="G81" s="217"/>
      <c r="H81" s="110" t="e">
        <f>SUM(H76:H80)</f>
        <v>#DIV/0!</v>
      </c>
      <c r="I81" s="124">
        <f>SUM(I76:I80)</f>
        <v>596.9276000000001</v>
      </c>
      <c r="J81" s="145"/>
    </row>
    <row r="82" spans="1:12" ht="18" customHeight="1">
      <c r="A82" s="171" t="s">
        <v>93</v>
      </c>
      <c r="B82" s="218" t="s">
        <v>94</v>
      </c>
      <c r="C82" s="223"/>
      <c r="D82" s="223"/>
      <c r="E82" s="223"/>
      <c r="F82" s="223"/>
      <c r="G82" s="223"/>
      <c r="H82" s="127"/>
      <c r="I82" s="146"/>
    </row>
    <row r="83" spans="1:12" ht="15" customHeight="1">
      <c r="A83" s="224" t="s">
        <v>95</v>
      </c>
      <c r="B83" s="224"/>
      <c r="C83" s="224"/>
      <c r="D83" s="224"/>
      <c r="E83" s="224"/>
      <c r="F83" s="224"/>
      <c r="G83" s="224"/>
      <c r="H83" s="224"/>
      <c r="I83" s="224"/>
    </row>
    <row r="84" spans="1:12" ht="24" customHeight="1">
      <c r="A84" s="206" t="s">
        <v>96</v>
      </c>
      <c r="B84" s="206"/>
      <c r="C84" s="105" t="s">
        <v>97</v>
      </c>
      <c r="D84" s="105" t="s">
        <v>98</v>
      </c>
      <c r="E84" s="105" t="s">
        <v>99</v>
      </c>
      <c r="F84" s="105" t="s">
        <v>100</v>
      </c>
      <c r="G84" s="105" t="s">
        <v>101</v>
      </c>
      <c r="H84" s="109" t="s">
        <v>102</v>
      </c>
      <c r="I84" s="122" t="s">
        <v>103</v>
      </c>
    </row>
    <row r="85" spans="1:12" ht="15" customHeight="1">
      <c r="A85" s="225">
        <f>I12</f>
        <v>5</v>
      </c>
      <c r="B85" s="206"/>
      <c r="C85" s="105">
        <f>I13</f>
        <v>22</v>
      </c>
      <c r="D85" s="105">
        <v>2</v>
      </c>
      <c r="E85" s="128">
        <f>A85*C85*D85</f>
        <v>220</v>
      </c>
      <c r="F85" s="128">
        <f>I29</f>
        <v>0</v>
      </c>
      <c r="G85" s="129">
        <f>I14</f>
        <v>0.06</v>
      </c>
      <c r="H85" s="128">
        <f>F85*G85</f>
        <v>0</v>
      </c>
      <c r="I85" s="123">
        <f>IF((E85-H85)&gt;0,E85-H85,0)</f>
        <v>220</v>
      </c>
    </row>
    <row r="86" spans="1:12" ht="3.75" customHeight="1">
      <c r="A86" s="130"/>
      <c r="B86" s="104"/>
      <c r="C86" s="104"/>
      <c r="D86" s="104"/>
      <c r="E86" s="131"/>
      <c r="F86" s="131"/>
      <c r="G86" s="132"/>
      <c r="H86" s="131"/>
      <c r="I86" s="147"/>
    </row>
    <row r="87" spans="1:12" ht="15" customHeight="1">
      <c r="A87" s="224" t="s">
        <v>104</v>
      </c>
      <c r="B87" s="224"/>
      <c r="C87" s="224"/>
      <c r="D87" s="224"/>
      <c r="E87" s="224"/>
      <c r="F87" s="224"/>
      <c r="G87" s="224"/>
      <c r="H87" s="224"/>
      <c r="I87" s="224"/>
    </row>
    <row r="88" spans="1:12" ht="23.25" customHeight="1">
      <c r="A88" s="206" t="s">
        <v>96</v>
      </c>
      <c r="B88" s="206"/>
      <c r="C88" s="105" t="s">
        <v>105</v>
      </c>
      <c r="D88" s="105" t="s">
        <v>98</v>
      </c>
      <c r="E88" s="105" t="s">
        <v>99</v>
      </c>
      <c r="F88" s="105" t="s">
        <v>100</v>
      </c>
      <c r="G88" s="105" t="s">
        <v>101</v>
      </c>
      <c r="H88" s="109" t="s">
        <v>102</v>
      </c>
      <c r="I88" s="122" t="s">
        <v>103</v>
      </c>
    </row>
    <row r="89" spans="1:12" ht="15" customHeight="1">
      <c r="A89" s="226">
        <f>I18</f>
        <v>0</v>
      </c>
      <c r="B89" s="226"/>
      <c r="C89" s="133">
        <f>I19</f>
        <v>0</v>
      </c>
      <c r="D89" s="105">
        <v>1</v>
      </c>
      <c r="E89" s="128">
        <f>A89*C89*D89</f>
        <v>0</v>
      </c>
      <c r="F89" s="128">
        <f>E89</f>
        <v>0</v>
      </c>
      <c r="G89" s="134">
        <f>I20</f>
        <v>0</v>
      </c>
      <c r="H89" s="128">
        <f>F89*G89</f>
        <v>0</v>
      </c>
      <c r="I89" s="122">
        <f>E89-H89</f>
        <v>0</v>
      </c>
    </row>
    <row r="90" spans="1:12" ht="5.0999999999999996" customHeight="1">
      <c r="A90" s="104"/>
      <c r="B90" s="104"/>
      <c r="C90" s="104"/>
      <c r="D90" s="104"/>
      <c r="E90" s="131"/>
      <c r="F90" s="131"/>
      <c r="G90" s="132"/>
      <c r="H90" s="131"/>
      <c r="I90" s="148"/>
    </row>
    <row r="91" spans="1:12" ht="15" customHeight="1">
      <c r="A91" s="224" t="s">
        <v>106</v>
      </c>
      <c r="B91" s="224"/>
      <c r="C91" s="224"/>
      <c r="D91" s="224"/>
      <c r="E91" s="224"/>
      <c r="F91" s="224"/>
      <c r="G91" s="224"/>
      <c r="H91" s="224"/>
      <c r="I91" s="224"/>
    </row>
    <row r="92" spans="1:12" ht="23.25" customHeight="1">
      <c r="A92" s="206" t="s">
        <v>96</v>
      </c>
      <c r="B92" s="206"/>
      <c r="C92" s="105" t="s">
        <v>105</v>
      </c>
      <c r="D92" s="105" t="s">
        <v>98</v>
      </c>
      <c r="E92" s="105" t="s">
        <v>99</v>
      </c>
      <c r="F92" s="105" t="s">
        <v>100</v>
      </c>
      <c r="G92" s="105" t="s">
        <v>101</v>
      </c>
      <c r="H92" s="109" t="str">
        <f>H84</f>
        <v>Valor desconto</v>
      </c>
      <c r="I92" s="122" t="s">
        <v>103</v>
      </c>
    </row>
    <row r="93" spans="1:12" ht="15" customHeight="1">
      <c r="A93" s="226">
        <f>I15</f>
        <v>20.18</v>
      </c>
      <c r="B93" s="226"/>
      <c r="C93" s="133">
        <f>I16</f>
        <v>22</v>
      </c>
      <c r="D93" s="105">
        <v>1</v>
      </c>
      <c r="E93" s="128">
        <f>A93*C93*D93</f>
        <v>443.96</v>
      </c>
      <c r="F93" s="128">
        <f>E93</f>
        <v>443.96</v>
      </c>
      <c r="G93" s="134">
        <f>I17</f>
        <v>0.19</v>
      </c>
      <c r="H93" s="128">
        <f>F93*G93</f>
        <v>84.352400000000003</v>
      </c>
      <c r="I93" s="122">
        <f>E93-H93</f>
        <v>359.60759999999999</v>
      </c>
    </row>
    <row r="94" spans="1:12" ht="5.0999999999999996" customHeight="1">
      <c r="A94" s="104"/>
      <c r="B94" s="104"/>
      <c r="C94" s="104"/>
      <c r="D94" s="104"/>
      <c r="E94" s="104"/>
      <c r="F94" s="104"/>
      <c r="G94" s="104"/>
      <c r="H94" s="104"/>
      <c r="I94" s="104"/>
    </row>
    <row r="95" spans="1:12" ht="12" customHeight="1">
      <c r="A95" s="227" t="s">
        <v>107</v>
      </c>
      <c r="B95" s="227"/>
      <c r="C95" s="227"/>
      <c r="D95" s="227"/>
      <c r="E95" s="227"/>
      <c r="F95" s="227"/>
      <c r="G95" s="227"/>
      <c r="H95" s="135" t="e">
        <f>H37+H73+H81</f>
        <v>#DIV/0!</v>
      </c>
      <c r="I95" s="149">
        <f>I37+I73+I81</f>
        <v>596.9276000000001</v>
      </c>
      <c r="J95" s="145"/>
      <c r="L95" s="145"/>
    </row>
    <row r="96" spans="1:12" s="99" customFormat="1" ht="5.0999999999999996" customHeight="1">
      <c r="A96" s="136"/>
      <c r="B96" s="136"/>
      <c r="C96" s="136"/>
      <c r="D96" s="136"/>
      <c r="E96" s="136"/>
      <c r="F96" s="136"/>
      <c r="G96" s="136"/>
      <c r="H96" s="137"/>
      <c r="I96" s="150"/>
      <c r="J96" s="151"/>
      <c r="L96" s="151"/>
    </row>
    <row r="97" spans="1:19" ht="12.75">
      <c r="A97" s="228" t="s">
        <v>108</v>
      </c>
      <c r="B97" s="228"/>
      <c r="C97" s="228"/>
      <c r="D97" s="228"/>
      <c r="E97" s="228"/>
      <c r="F97" s="228"/>
      <c r="G97" s="228"/>
      <c r="H97" s="228"/>
      <c r="I97" s="228"/>
    </row>
    <row r="98" spans="1:19" ht="25.5">
      <c r="A98" s="108" t="s">
        <v>36</v>
      </c>
      <c r="B98" s="208" t="s">
        <v>109</v>
      </c>
      <c r="C98" s="209"/>
      <c r="D98" s="209"/>
      <c r="E98" s="209"/>
      <c r="F98" s="209"/>
      <c r="G98" s="210"/>
      <c r="H98" s="108" t="s">
        <v>38</v>
      </c>
      <c r="I98" s="108" t="s">
        <v>39</v>
      </c>
    </row>
    <row r="99" spans="1:19" ht="15" customHeight="1">
      <c r="A99" s="105">
        <v>1</v>
      </c>
      <c r="B99" s="191" t="s">
        <v>110</v>
      </c>
      <c r="C99" s="192"/>
      <c r="D99" s="192"/>
      <c r="E99" s="192"/>
      <c r="F99" s="192"/>
      <c r="G99" s="193"/>
      <c r="H99" s="109">
        <f>I99/$I$110</f>
        <v>0</v>
      </c>
      <c r="I99" s="122">
        <v>0</v>
      </c>
      <c r="K99"/>
      <c r="L99"/>
      <c r="M99"/>
      <c r="N99"/>
      <c r="O99"/>
      <c r="P99"/>
      <c r="Q99"/>
      <c r="R99"/>
      <c r="S99"/>
    </row>
    <row r="100" spans="1:19" ht="15" customHeight="1">
      <c r="A100" s="105">
        <v>2</v>
      </c>
      <c r="B100" s="229" t="s">
        <v>111</v>
      </c>
      <c r="C100" s="230"/>
      <c r="D100" s="230"/>
      <c r="E100" s="230"/>
      <c r="F100" s="230"/>
      <c r="G100" s="231"/>
      <c r="H100" s="109">
        <f t="shared" ref="H100:H104" si="5">I100/$I$110</f>
        <v>0</v>
      </c>
      <c r="I100" s="152"/>
      <c r="K100"/>
      <c r="L100"/>
      <c r="M100"/>
      <c r="N100"/>
      <c r="O100"/>
      <c r="P100"/>
      <c r="Q100"/>
      <c r="R100"/>
      <c r="S100"/>
    </row>
    <row r="101" spans="1:19" ht="15" customHeight="1">
      <c r="A101" s="105">
        <v>3</v>
      </c>
      <c r="B101" s="191" t="s">
        <v>112</v>
      </c>
      <c r="C101" s="192"/>
      <c r="D101" s="192"/>
      <c r="E101" s="192"/>
      <c r="F101" s="192"/>
      <c r="G101" s="193"/>
      <c r="H101" s="109">
        <f t="shared" si="5"/>
        <v>0</v>
      </c>
      <c r="I101" s="122">
        <v>0</v>
      </c>
      <c r="K101"/>
      <c r="L101"/>
      <c r="M101"/>
      <c r="N101"/>
      <c r="O101"/>
      <c r="P101"/>
      <c r="Q101"/>
      <c r="R101"/>
      <c r="S101"/>
    </row>
    <row r="102" spans="1:19" ht="15" customHeight="1">
      <c r="A102" s="105">
        <v>4</v>
      </c>
      <c r="B102" s="185" t="s">
        <v>113</v>
      </c>
      <c r="C102" s="186"/>
      <c r="D102" s="186"/>
      <c r="E102" s="186"/>
      <c r="F102" s="186"/>
      <c r="G102" s="187"/>
      <c r="H102" s="109">
        <f t="shared" si="5"/>
        <v>0</v>
      </c>
      <c r="I102" s="122">
        <v>0</v>
      </c>
      <c r="K102"/>
      <c r="L102"/>
      <c r="M102"/>
      <c r="N102"/>
      <c r="O102"/>
      <c r="P102"/>
      <c r="Q102"/>
      <c r="R102"/>
      <c r="S102"/>
    </row>
    <row r="103" spans="1:19" ht="15" customHeight="1">
      <c r="A103" s="105">
        <v>5</v>
      </c>
      <c r="B103" s="191" t="s">
        <v>114</v>
      </c>
      <c r="C103" s="192"/>
      <c r="D103" s="192"/>
      <c r="E103" s="192"/>
      <c r="F103" s="192"/>
      <c r="G103" s="193"/>
      <c r="H103" s="109">
        <f t="shared" si="5"/>
        <v>0</v>
      </c>
      <c r="I103" s="122">
        <v>0</v>
      </c>
      <c r="K103"/>
      <c r="L103"/>
      <c r="M103"/>
      <c r="N103"/>
      <c r="O103"/>
      <c r="P103"/>
      <c r="Q103"/>
      <c r="R103"/>
      <c r="S103"/>
    </row>
    <row r="104" spans="1:19" ht="15" customHeight="1">
      <c r="A104" s="105">
        <v>6</v>
      </c>
      <c r="B104" s="191" t="s">
        <v>115</v>
      </c>
      <c r="C104" s="192"/>
      <c r="D104" s="192"/>
      <c r="E104" s="192"/>
      <c r="F104" s="192"/>
      <c r="G104" s="193"/>
      <c r="H104" s="109">
        <f t="shared" si="5"/>
        <v>0</v>
      </c>
      <c r="I104" s="122">
        <v>0</v>
      </c>
      <c r="K104"/>
      <c r="L104"/>
      <c r="M104"/>
      <c r="N104"/>
      <c r="O104"/>
      <c r="P104"/>
      <c r="Q104"/>
      <c r="R104"/>
      <c r="S104"/>
    </row>
    <row r="105" spans="1:19" ht="15" customHeight="1">
      <c r="A105" s="215" t="s">
        <v>116</v>
      </c>
      <c r="B105" s="216"/>
      <c r="C105" s="216"/>
      <c r="D105" s="216"/>
      <c r="E105" s="216"/>
      <c r="F105" s="216"/>
      <c r="G105" s="217"/>
      <c r="H105" s="110">
        <f>H99+H100+H101+H102+H103+H104</f>
        <v>0</v>
      </c>
      <c r="I105" s="153">
        <f>SUM(I99:I104)</f>
        <v>0</v>
      </c>
      <c r="J105" s="145"/>
      <c r="K105"/>
      <c r="L105"/>
      <c r="M105"/>
      <c r="N105"/>
      <c r="O105"/>
      <c r="P105"/>
      <c r="Q105"/>
      <c r="R105"/>
      <c r="S105"/>
    </row>
    <row r="106" spans="1:19" ht="42.95" customHeight="1">
      <c r="A106" s="138"/>
      <c r="B106" s="220" t="s">
        <v>117</v>
      </c>
      <c r="C106" s="220"/>
      <c r="D106" s="220"/>
      <c r="E106" s="220"/>
      <c r="F106" s="220"/>
      <c r="G106" s="220"/>
      <c r="H106" s="220"/>
      <c r="I106" s="220"/>
      <c r="K106"/>
      <c r="L106"/>
      <c r="M106"/>
      <c r="N106"/>
      <c r="O106"/>
      <c r="P106"/>
      <c r="Q106"/>
      <c r="R106"/>
      <c r="S106"/>
    </row>
    <row r="107" spans="1:19" ht="5.25" customHeight="1">
      <c r="A107" s="138"/>
      <c r="B107" s="138"/>
      <c r="C107" s="138"/>
      <c r="D107" s="138"/>
      <c r="E107" s="138"/>
      <c r="F107" s="138"/>
      <c r="G107" s="138"/>
      <c r="H107" s="138"/>
      <c r="I107" s="138"/>
    </row>
    <row r="108" spans="1:19" ht="48.75" customHeight="1">
      <c r="A108" s="232" t="s">
        <v>118</v>
      </c>
      <c r="B108" s="233"/>
      <c r="C108" s="233"/>
      <c r="D108" s="233"/>
      <c r="E108" s="234"/>
      <c r="F108" s="139">
        <f>I25</f>
        <v>0.2</v>
      </c>
      <c r="G108" s="140">
        <f>I110*F108</f>
        <v>75.385520000000028</v>
      </c>
      <c r="H108" s="17" t="s">
        <v>119</v>
      </c>
      <c r="I108" s="154">
        <f>I78</f>
        <v>220</v>
      </c>
      <c r="K108"/>
      <c r="L108"/>
      <c r="M108"/>
      <c r="N108"/>
      <c r="O108"/>
      <c r="P108"/>
      <c r="Q108"/>
      <c r="R108"/>
      <c r="S108"/>
    </row>
    <row r="109" spans="1:19" s="100" customFormat="1" ht="16.5" customHeight="1">
      <c r="A109" s="235" t="s">
        <v>120</v>
      </c>
      <c r="B109" s="182"/>
      <c r="C109" s="172" t="s">
        <v>121</v>
      </c>
      <c r="D109" s="172" t="s">
        <v>122</v>
      </c>
      <c r="E109" s="172" t="s">
        <v>123</v>
      </c>
      <c r="F109" s="172" t="s">
        <v>124</v>
      </c>
      <c r="G109" s="172" t="s">
        <v>125</v>
      </c>
      <c r="H109" s="17" t="s">
        <v>126</v>
      </c>
      <c r="I109" s="155" t="s">
        <v>127</v>
      </c>
      <c r="J109" s="156"/>
      <c r="K109"/>
      <c r="L109"/>
      <c r="M109"/>
      <c r="N109"/>
      <c r="O109"/>
      <c r="P109"/>
      <c r="Q109"/>
      <c r="R109"/>
      <c r="S109"/>
    </row>
    <row r="110" spans="1:19" ht="16.5" customHeight="1">
      <c r="A110" s="236">
        <f>I37</f>
        <v>0</v>
      </c>
      <c r="B110" s="236"/>
      <c r="C110" s="141">
        <f>I48</f>
        <v>0</v>
      </c>
      <c r="D110" s="141">
        <f>I60</f>
        <v>0</v>
      </c>
      <c r="E110" s="141">
        <f>I67</f>
        <v>0</v>
      </c>
      <c r="F110" s="141">
        <f>I71</f>
        <v>0</v>
      </c>
      <c r="G110" s="141">
        <f>I81</f>
        <v>596.9276000000001</v>
      </c>
      <c r="H110" s="141">
        <f>A110+C110+D110+E110+F110+G110</f>
        <v>596.9276000000001</v>
      </c>
      <c r="I110" s="141">
        <f>H110-I108</f>
        <v>376.9276000000001</v>
      </c>
      <c r="J110" s="145"/>
      <c r="K110"/>
      <c r="L110"/>
      <c r="M110"/>
      <c r="N110"/>
      <c r="O110"/>
      <c r="P110"/>
      <c r="Q110"/>
      <c r="R110"/>
      <c r="S110"/>
    </row>
    <row r="111" spans="1:19" ht="5.0999999999999996" customHeight="1">
      <c r="A111" s="112"/>
      <c r="B111" s="221"/>
      <c r="C111" s="221"/>
      <c r="D111" s="221"/>
      <c r="E111" s="221"/>
      <c r="F111" s="221"/>
      <c r="G111" s="221"/>
      <c r="H111" s="221"/>
      <c r="I111" s="221"/>
    </row>
    <row r="112" spans="1:19" ht="25.5">
      <c r="A112" s="108" t="s">
        <v>48</v>
      </c>
      <c r="B112" s="208" t="s">
        <v>128</v>
      </c>
      <c r="C112" s="209"/>
      <c r="D112" s="209"/>
      <c r="E112" s="209"/>
      <c r="F112" s="209"/>
      <c r="G112" s="210"/>
      <c r="H112" s="108" t="s">
        <v>38</v>
      </c>
      <c r="I112" s="108" t="s">
        <v>39</v>
      </c>
    </row>
    <row r="113" spans="1:15" ht="15" customHeight="1">
      <c r="A113" s="105">
        <v>1</v>
      </c>
      <c r="B113" s="191" t="s">
        <v>129</v>
      </c>
      <c r="C113" s="192"/>
      <c r="D113" s="192"/>
      <c r="E113" s="192"/>
      <c r="F113" s="192"/>
      <c r="G113" s="193"/>
      <c r="H113" s="109">
        <f>I113/$I$123</f>
        <v>1.6501842794212995</v>
      </c>
      <c r="I113" s="122">
        <v>622</v>
      </c>
    </row>
    <row r="114" spans="1:15" ht="15" customHeight="1">
      <c r="A114" s="105">
        <v>2</v>
      </c>
      <c r="B114" s="191" t="s">
        <v>130</v>
      </c>
      <c r="C114" s="192"/>
      <c r="D114" s="192"/>
      <c r="E114" s="192"/>
      <c r="F114" s="192"/>
      <c r="G114" s="193"/>
      <c r="H114" s="109">
        <f>I114/$I$123</f>
        <v>0</v>
      </c>
      <c r="I114" s="122">
        <v>0</v>
      </c>
    </row>
    <row r="115" spans="1:15" ht="15" customHeight="1">
      <c r="A115" s="215" t="s">
        <v>131</v>
      </c>
      <c r="B115" s="216"/>
      <c r="C115" s="216"/>
      <c r="D115" s="216"/>
      <c r="E115" s="216"/>
      <c r="F115" s="216"/>
      <c r="G115" s="217"/>
      <c r="H115" s="110">
        <f>H113+H114</f>
        <v>1.6501842794212995</v>
      </c>
      <c r="I115" s="124">
        <f>SUM(I113:I114)</f>
        <v>622</v>
      </c>
    </row>
    <row r="116" spans="1:15" ht="5.0999999999999996" customHeight="1">
      <c r="A116" s="104"/>
      <c r="B116" s="104"/>
      <c r="C116" s="104"/>
      <c r="D116" s="104"/>
      <c r="E116" s="104"/>
      <c r="F116" s="104"/>
      <c r="G116" s="104"/>
      <c r="H116" s="104"/>
      <c r="I116" s="104"/>
    </row>
    <row r="117" spans="1:15" ht="25.5">
      <c r="A117" s="108" t="s">
        <v>61</v>
      </c>
      <c r="B117" s="208" t="s">
        <v>132</v>
      </c>
      <c r="C117" s="209"/>
      <c r="D117" s="209"/>
      <c r="E117" s="209"/>
      <c r="F117" s="209"/>
      <c r="G117" s="210"/>
      <c r="H117" s="108" t="s">
        <v>38</v>
      </c>
      <c r="I117" s="108" t="s">
        <v>39</v>
      </c>
    </row>
    <row r="118" spans="1:15" ht="15" customHeight="1">
      <c r="A118" s="105">
        <v>1</v>
      </c>
      <c r="B118" s="191" t="s">
        <v>132</v>
      </c>
      <c r="C118" s="192"/>
      <c r="D118" s="192"/>
      <c r="E118" s="192"/>
      <c r="F118" s="192"/>
      <c r="G118" s="193"/>
      <c r="H118" s="109">
        <f>I118/I123</f>
        <v>0.95941501763203307</v>
      </c>
      <c r="I118" s="122">
        <v>361.63</v>
      </c>
    </row>
    <row r="119" spans="1:15" ht="15" customHeight="1">
      <c r="A119" s="215" t="s">
        <v>133</v>
      </c>
      <c r="B119" s="216"/>
      <c r="C119" s="216"/>
      <c r="D119" s="216"/>
      <c r="E119" s="216"/>
      <c r="F119" s="216"/>
      <c r="G119" s="217"/>
      <c r="H119" s="110">
        <f>H118</f>
        <v>0.95941501763203307</v>
      </c>
      <c r="I119" s="124">
        <f>I118</f>
        <v>361.63</v>
      </c>
      <c r="J119" s="145"/>
      <c r="K119" s="145"/>
      <c r="L119" s="102"/>
    </row>
    <row r="120" spans="1:15" ht="5.0999999999999996" customHeight="1">
      <c r="A120" s="112"/>
      <c r="B120" s="112"/>
      <c r="C120" s="112"/>
      <c r="D120" s="112"/>
      <c r="E120" s="112"/>
      <c r="F120" s="112"/>
      <c r="G120" s="112"/>
      <c r="H120" s="127"/>
      <c r="I120" s="146"/>
    </row>
    <row r="121" spans="1:15" ht="39" customHeight="1">
      <c r="A121" s="237" t="s">
        <v>134</v>
      </c>
      <c r="B121" s="238"/>
      <c r="C121" s="238"/>
      <c r="D121" s="238"/>
      <c r="E121" s="238"/>
      <c r="F121" s="139">
        <v>0.18</v>
      </c>
      <c r="G121" s="140">
        <f>I123*F121</f>
        <v>67.846968000000018</v>
      </c>
      <c r="H121" s="17" t="s">
        <v>119</v>
      </c>
      <c r="I121" s="154">
        <f>I78</f>
        <v>220</v>
      </c>
      <c r="L121" s="102"/>
    </row>
    <row r="122" spans="1:15" s="100" customFormat="1" ht="16.5" customHeight="1">
      <c r="A122" s="235" t="s">
        <v>120</v>
      </c>
      <c r="B122" s="182"/>
      <c r="C122" s="172" t="s">
        <v>121</v>
      </c>
      <c r="D122" s="172" t="s">
        <v>122</v>
      </c>
      <c r="E122" s="172" t="s">
        <v>123</v>
      </c>
      <c r="F122" s="172" t="s">
        <v>124</v>
      </c>
      <c r="G122" s="172" t="s">
        <v>125</v>
      </c>
      <c r="H122" s="17" t="s">
        <v>126</v>
      </c>
      <c r="I122" s="155" t="s">
        <v>127</v>
      </c>
      <c r="J122" s="156"/>
      <c r="K122" s="173" t="s">
        <v>135</v>
      </c>
      <c r="L122" s="156"/>
    </row>
    <row r="123" spans="1:15" ht="16.5" customHeight="1">
      <c r="A123" s="236">
        <f>I37</f>
        <v>0</v>
      </c>
      <c r="B123" s="236"/>
      <c r="C123" s="141">
        <f>I48</f>
        <v>0</v>
      </c>
      <c r="D123" s="141">
        <f>I60</f>
        <v>0</v>
      </c>
      <c r="E123" s="141">
        <f>I67</f>
        <v>0</v>
      </c>
      <c r="F123" s="141">
        <f>I71</f>
        <v>0</v>
      </c>
      <c r="G123" s="141">
        <f>I81</f>
        <v>596.9276000000001</v>
      </c>
      <c r="H123" s="141">
        <f>A123+C123+D123+E123+F123+G123</f>
        <v>596.9276000000001</v>
      </c>
      <c r="I123" s="141">
        <f>H123-I121</f>
        <v>376.9276000000001</v>
      </c>
      <c r="J123" s="145"/>
      <c r="L123" s="102"/>
    </row>
    <row r="124" spans="1:15" ht="5.0999999999999996" customHeight="1">
      <c r="A124" s="104"/>
      <c r="B124" s="104"/>
      <c r="C124" s="104"/>
      <c r="D124" s="104"/>
      <c r="E124" s="104"/>
      <c r="F124" s="104"/>
      <c r="G124" s="104"/>
      <c r="H124" s="104"/>
      <c r="I124" s="104"/>
    </row>
    <row r="125" spans="1:15" ht="12.75">
      <c r="A125" s="227" t="s">
        <v>136</v>
      </c>
      <c r="B125" s="227"/>
      <c r="C125" s="227"/>
      <c r="D125" s="227"/>
      <c r="E125" s="227"/>
      <c r="F125" s="227"/>
      <c r="G125" s="227"/>
      <c r="H125" s="135">
        <f>H105+H115+H119</f>
        <v>2.6095992970533324</v>
      </c>
      <c r="I125" s="149">
        <f>I105+I115+I119</f>
        <v>983.63</v>
      </c>
    </row>
    <row r="126" spans="1:15" ht="5.0999999999999996" customHeight="1">
      <c r="A126" s="104"/>
      <c r="B126" s="104"/>
      <c r="C126" s="104"/>
      <c r="D126" s="104"/>
      <c r="E126" s="104"/>
      <c r="F126" s="104"/>
      <c r="G126" s="104"/>
      <c r="H126" s="104"/>
      <c r="I126" s="104"/>
    </row>
    <row r="127" spans="1:15" ht="12.75">
      <c r="A127" s="228" t="s">
        <v>137</v>
      </c>
      <c r="B127" s="228"/>
      <c r="C127" s="228"/>
      <c r="D127" s="228"/>
      <c r="E127" s="228"/>
      <c r="F127" s="228"/>
      <c r="G127" s="228"/>
      <c r="H127" s="228"/>
      <c r="I127" s="228"/>
    </row>
    <row r="128" spans="1:15" ht="25.5">
      <c r="A128" s="108" t="s">
        <v>36</v>
      </c>
      <c r="B128" s="208" t="s">
        <v>138</v>
      </c>
      <c r="C128" s="209"/>
      <c r="D128" s="209"/>
      <c r="E128" s="209"/>
      <c r="F128" s="209"/>
      <c r="G128" s="210"/>
      <c r="H128" s="108" t="s">
        <v>38</v>
      </c>
      <c r="I128" s="108" t="s">
        <v>39</v>
      </c>
      <c r="K128"/>
      <c r="L128"/>
      <c r="M128"/>
      <c r="N128"/>
      <c r="O128"/>
    </row>
    <row r="129" spans="1:19" ht="15" customHeight="1">
      <c r="A129" s="105">
        <v>1</v>
      </c>
      <c r="B129" s="191" t="s">
        <v>139</v>
      </c>
      <c r="C129" s="192"/>
      <c r="D129" s="192"/>
      <c r="E129" s="192"/>
      <c r="F129" s="192"/>
      <c r="G129" s="193"/>
      <c r="H129" s="109">
        <f>I129/$I$95</f>
        <v>1.8536174797326912E-2</v>
      </c>
      <c r="I129" s="122">
        <f>($D$139/$E$141)*H139</f>
        <v>11.064754334948843</v>
      </c>
    </row>
    <row r="130" spans="1:19" ht="15" customHeight="1">
      <c r="A130" s="105">
        <v>2</v>
      </c>
      <c r="B130" s="191" t="s">
        <v>140</v>
      </c>
      <c r="C130" s="192"/>
      <c r="D130" s="192"/>
      <c r="E130" s="192"/>
      <c r="F130" s="192"/>
      <c r="G130" s="193"/>
      <c r="H130" s="109">
        <f t="shared" ref="H130:H133" si="6">I130/$I$95</f>
        <v>8.5551575987662679E-2</v>
      </c>
      <c r="I130" s="122">
        <f>($D$139/$E$141)*H140</f>
        <v>51.068096930533123</v>
      </c>
    </row>
    <row r="131" spans="1:19" ht="15" customHeight="1">
      <c r="A131" s="105">
        <v>3</v>
      </c>
      <c r="B131" s="191" t="s">
        <v>18</v>
      </c>
      <c r="C131" s="192"/>
      <c r="D131" s="192"/>
      <c r="E131" s="192"/>
      <c r="F131" s="192"/>
      <c r="G131" s="193"/>
      <c r="H131" s="109">
        <f t="shared" si="6"/>
        <v>9.9810171985606475E-2</v>
      </c>
      <c r="I131" s="122">
        <f>($D$139/$E$141)*H141</f>
        <v>59.579446418955314</v>
      </c>
    </row>
    <row r="132" spans="1:19" ht="15" customHeight="1">
      <c r="A132" s="105">
        <v>4</v>
      </c>
      <c r="B132" s="191" t="s">
        <v>141</v>
      </c>
      <c r="C132" s="192"/>
      <c r="D132" s="192"/>
      <c r="E132" s="192"/>
      <c r="F132" s="192"/>
      <c r="G132" s="193"/>
      <c r="H132" s="109">
        <f t="shared" si="6"/>
        <v>0</v>
      </c>
      <c r="I132" s="122">
        <f t="shared" ref="I132" si="7">($D$139/$E$140)*G142</f>
        <v>0</v>
      </c>
    </row>
    <row r="133" spans="1:19" ht="15" customHeight="1">
      <c r="A133" s="105">
        <v>5</v>
      </c>
      <c r="B133" s="191" t="s">
        <v>115</v>
      </c>
      <c r="C133" s="192"/>
      <c r="D133" s="192"/>
      <c r="E133" s="192"/>
      <c r="F133" s="192"/>
      <c r="G133" s="193"/>
      <c r="H133" s="109">
        <f t="shared" si="6"/>
        <v>0</v>
      </c>
      <c r="I133" s="122">
        <v>0</v>
      </c>
    </row>
    <row r="134" spans="1:19" ht="15" customHeight="1">
      <c r="A134" s="215" t="s">
        <v>142</v>
      </c>
      <c r="B134" s="216"/>
      <c r="C134" s="216"/>
      <c r="D134" s="216"/>
      <c r="E134" s="216"/>
      <c r="F134" s="216"/>
      <c r="G134" s="217"/>
      <c r="H134" s="110">
        <f>H129+H130+H131+H132+H133</f>
        <v>0.20389792277059607</v>
      </c>
      <c r="I134" s="124">
        <f>SUM(I129:I133)</f>
        <v>121.71229768443729</v>
      </c>
    </row>
    <row r="135" spans="1:19" ht="11.25" customHeight="1">
      <c r="A135" s="171" t="s">
        <v>143</v>
      </c>
      <c r="B135" s="220" t="s">
        <v>144</v>
      </c>
      <c r="C135" s="220"/>
      <c r="D135" s="220"/>
      <c r="E135" s="220"/>
      <c r="F135" s="220"/>
      <c r="G135" s="220"/>
      <c r="H135" s="220"/>
      <c r="I135" s="220"/>
      <c r="K135"/>
      <c r="L135"/>
      <c r="M135"/>
      <c r="N135"/>
      <c r="O135"/>
      <c r="P135"/>
      <c r="Q135"/>
      <c r="R135"/>
      <c r="S135"/>
    </row>
    <row r="136" spans="1:19" ht="26.1" customHeight="1">
      <c r="A136" s="171" t="s">
        <v>145</v>
      </c>
      <c r="B136" s="239" t="s">
        <v>146</v>
      </c>
      <c r="C136" s="239"/>
      <c r="D136" s="239"/>
      <c r="E136" s="239"/>
      <c r="F136" s="239"/>
      <c r="G136" s="239"/>
      <c r="H136" s="239"/>
      <c r="I136" s="239"/>
      <c r="K136"/>
      <c r="L136"/>
      <c r="M136"/>
      <c r="N136"/>
      <c r="O136"/>
      <c r="P136"/>
      <c r="Q136"/>
      <c r="R136"/>
      <c r="S136"/>
    </row>
    <row r="137" spans="1:19" ht="13.5" customHeight="1">
      <c r="A137" s="240" t="s">
        <v>147</v>
      </c>
      <c r="B137" s="224"/>
      <c r="C137" s="224"/>
      <c r="D137" s="224"/>
      <c r="E137" s="224"/>
      <c r="F137" s="224"/>
      <c r="G137" s="224"/>
      <c r="H137" s="224"/>
      <c r="I137" s="224"/>
    </row>
    <row r="138" spans="1:19" ht="13.5" customHeight="1">
      <c r="A138" s="241" t="s">
        <v>148</v>
      </c>
      <c r="B138" s="206"/>
      <c r="C138" s="105" t="s">
        <v>149</v>
      </c>
      <c r="D138" s="206" t="s">
        <v>150</v>
      </c>
      <c r="E138" s="200"/>
      <c r="F138" s="105" t="s">
        <v>151</v>
      </c>
      <c r="G138" s="17" t="s">
        <v>152</v>
      </c>
      <c r="H138" s="206" t="s">
        <v>153</v>
      </c>
      <c r="I138" s="206"/>
    </row>
    <row r="139" spans="1:19" ht="13.5" customHeight="1">
      <c r="A139" s="242">
        <f>I95</f>
        <v>596.9276000000001</v>
      </c>
      <c r="B139" s="243"/>
      <c r="C139" s="122">
        <f>I125</f>
        <v>983.63</v>
      </c>
      <c r="D139" s="244">
        <f>A139+C139</f>
        <v>1580.5576000000001</v>
      </c>
      <c r="E139" s="245"/>
      <c r="F139" s="105" t="s">
        <v>139</v>
      </c>
      <c r="G139" s="155">
        <v>1.6500000000000001E-2</v>
      </c>
      <c r="H139" s="246">
        <v>6.4999999999999997E-3</v>
      </c>
      <c r="I139" s="246"/>
      <c r="J139" s="145"/>
    </row>
    <row r="140" spans="1:19" ht="13.5" customHeight="1">
      <c r="A140" s="247" t="s">
        <v>154</v>
      </c>
      <c r="B140" s="248"/>
      <c r="C140" s="17">
        <v>1</v>
      </c>
      <c r="D140" s="157">
        <f>G143/1</f>
        <v>0.1275</v>
      </c>
      <c r="E140" s="158">
        <f>C140-D140</f>
        <v>0.87250000000000005</v>
      </c>
      <c r="F140" s="105" t="s">
        <v>140</v>
      </c>
      <c r="G140" s="155">
        <v>7.5999999999999998E-2</v>
      </c>
      <c r="H140" s="246">
        <v>0.03</v>
      </c>
      <c r="I140" s="246"/>
    </row>
    <row r="141" spans="1:19" ht="13.5" customHeight="1">
      <c r="A141" s="249" t="s">
        <v>155</v>
      </c>
      <c r="B141" s="250"/>
      <c r="C141" s="159">
        <v>1</v>
      </c>
      <c r="D141" s="160">
        <f>H143</f>
        <v>7.1500000000000008E-2</v>
      </c>
      <c r="E141" s="161">
        <f>C141-D141</f>
        <v>0.92849999999999999</v>
      </c>
      <c r="F141" s="105" t="s">
        <v>18</v>
      </c>
      <c r="G141" s="155">
        <f>I11</f>
        <v>3.5000000000000003E-2</v>
      </c>
      <c r="H141" s="246">
        <f>I11</f>
        <v>3.5000000000000003E-2</v>
      </c>
      <c r="I141" s="246"/>
    </row>
    <row r="142" spans="1:19" ht="13.5" customHeight="1">
      <c r="A142" s="251" t="s">
        <v>156</v>
      </c>
      <c r="B142" s="211"/>
      <c r="C142" s="105">
        <v>1</v>
      </c>
      <c r="D142" s="162">
        <v>0.09</v>
      </c>
      <c r="E142" s="163">
        <f>C142-D142</f>
        <v>0.91</v>
      </c>
      <c r="F142" s="105" t="s">
        <v>157</v>
      </c>
      <c r="G142" s="155">
        <v>0</v>
      </c>
      <c r="H142" s="246">
        <v>0</v>
      </c>
      <c r="I142" s="246"/>
    </row>
    <row r="143" spans="1:19" ht="18" customHeight="1">
      <c r="A143" s="174" t="s">
        <v>158</v>
      </c>
      <c r="B143" s="252" t="s">
        <v>159</v>
      </c>
      <c r="C143" s="252"/>
      <c r="D143" s="252"/>
      <c r="E143" s="252"/>
      <c r="F143" s="164" t="s">
        <v>160</v>
      </c>
      <c r="G143" s="165">
        <f>SUM(G139:G142)</f>
        <v>0.1275</v>
      </c>
      <c r="H143" s="253">
        <f>SUM(H139:I142)</f>
        <v>7.1500000000000008E-2</v>
      </c>
      <c r="I143" s="253"/>
    </row>
    <row r="144" spans="1:19" ht="5.0999999999999996" customHeight="1">
      <c r="A144" s="104"/>
      <c r="B144" s="254"/>
      <c r="C144" s="254"/>
      <c r="D144" s="254"/>
      <c r="E144" s="254"/>
      <c r="F144" s="254"/>
      <c r="G144" s="254"/>
      <c r="H144" s="254"/>
      <c r="I144" s="254"/>
    </row>
    <row r="145" spans="1:10" ht="12.75">
      <c r="A145" s="227" t="s">
        <v>161</v>
      </c>
      <c r="B145" s="227"/>
      <c r="C145" s="227"/>
      <c r="D145" s="227"/>
      <c r="E145" s="227"/>
      <c r="F145" s="227"/>
      <c r="G145" s="227"/>
      <c r="H145" s="135">
        <f>H134</f>
        <v>0.20389792277059607</v>
      </c>
      <c r="I145" s="149">
        <f>I134</f>
        <v>121.71229768443729</v>
      </c>
    </row>
    <row r="146" spans="1:10" ht="5.0999999999999996" customHeight="1">
      <c r="A146" s="104"/>
      <c r="B146" s="104"/>
      <c r="C146" s="104"/>
      <c r="D146" s="104"/>
      <c r="E146" s="104"/>
      <c r="F146" s="104"/>
      <c r="G146" s="104"/>
      <c r="H146" s="104"/>
      <c r="I146" s="104"/>
    </row>
    <row r="147" spans="1:10" ht="12.75">
      <c r="A147" s="255" t="s">
        <v>162</v>
      </c>
      <c r="B147" s="255"/>
      <c r="C147" s="255"/>
      <c r="D147" s="255"/>
      <c r="E147" s="255"/>
      <c r="F147" s="255"/>
      <c r="G147" s="255"/>
      <c r="H147" s="255"/>
      <c r="I147" s="255"/>
    </row>
    <row r="148" spans="1:10" ht="12.75">
      <c r="A148" s="228" t="s">
        <v>35</v>
      </c>
      <c r="B148" s="228"/>
      <c r="C148" s="228"/>
      <c r="D148" s="228"/>
      <c r="E148" s="228"/>
      <c r="F148" s="228"/>
      <c r="G148" s="228"/>
      <c r="H148" s="228"/>
      <c r="I148" s="228"/>
    </row>
    <row r="149" spans="1:10" ht="15" customHeight="1">
      <c r="A149" s="105">
        <v>1</v>
      </c>
      <c r="B149" s="191" t="s">
        <v>163</v>
      </c>
      <c r="C149" s="192"/>
      <c r="D149" s="192"/>
      <c r="E149" s="192"/>
      <c r="F149" s="192"/>
      <c r="G149" s="193"/>
      <c r="H149" s="109">
        <f>I149/$G$166</f>
        <v>0</v>
      </c>
      <c r="I149" s="124">
        <f>I37</f>
        <v>0</v>
      </c>
    </row>
    <row r="150" spans="1:10" ht="15" customHeight="1">
      <c r="A150" s="105">
        <v>2</v>
      </c>
      <c r="B150" s="191" t="s">
        <v>164</v>
      </c>
      <c r="C150" s="192"/>
      <c r="D150" s="192"/>
      <c r="E150" s="192"/>
      <c r="F150" s="192"/>
      <c r="G150" s="193"/>
      <c r="H150" s="109">
        <f t="shared" ref="H150:H151" si="8">I150/$G$166</f>
        <v>0</v>
      </c>
      <c r="I150" s="124">
        <f>I48+I60+I67+I71</f>
        <v>0</v>
      </c>
    </row>
    <row r="151" spans="1:10" ht="15" customHeight="1">
      <c r="A151" s="105">
        <v>3</v>
      </c>
      <c r="B151" s="211" t="s">
        <v>165</v>
      </c>
      <c r="C151" s="211"/>
      <c r="D151" s="211"/>
      <c r="E151" s="211"/>
      <c r="F151" s="211"/>
      <c r="G151" s="211"/>
      <c r="H151" s="109">
        <f t="shared" si="8"/>
        <v>0.35066566166269425</v>
      </c>
      <c r="I151" s="124">
        <f>I81</f>
        <v>596.9276000000001</v>
      </c>
    </row>
    <row r="152" spans="1:10" s="98" customFormat="1" ht="15" customHeight="1">
      <c r="A152" s="256" t="s">
        <v>166</v>
      </c>
      <c r="B152" s="257"/>
      <c r="C152" s="257"/>
      <c r="D152" s="257"/>
      <c r="E152" s="257"/>
      <c r="F152" s="257"/>
      <c r="G152" s="258"/>
      <c r="H152" s="135">
        <f>H149+H150+H151</f>
        <v>0.35066566166269425</v>
      </c>
      <c r="I152" s="149">
        <f>SUM(I149:I151)</f>
        <v>596.9276000000001</v>
      </c>
      <c r="J152" s="168"/>
    </row>
    <row r="153" spans="1:10" ht="5.0999999999999996" customHeight="1">
      <c r="A153" s="104"/>
      <c r="B153" s="104"/>
      <c r="C153" s="104"/>
      <c r="D153" s="104"/>
      <c r="E153" s="104"/>
      <c r="F153" s="104"/>
      <c r="G153" s="104"/>
      <c r="H153" s="104"/>
      <c r="I153" s="104"/>
    </row>
    <row r="154" spans="1:10" ht="12.75">
      <c r="A154" s="228" t="s">
        <v>108</v>
      </c>
      <c r="B154" s="228"/>
      <c r="C154" s="228"/>
      <c r="D154" s="228"/>
      <c r="E154" s="228"/>
      <c r="F154" s="228"/>
      <c r="G154" s="228"/>
      <c r="H154" s="228"/>
      <c r="I154" s="228"/>
    </row>
    <row r="155" spans="1:10" ht="15" customHeight="1">
      <c r="A155" s="105">
        <v>1</v>
      </c>
      <c r="B155" s="191" t="s">
        <v>167</v>
      </c>
      <c r="C155" s="192"/>
      <c r="D155" s="192"/>
      <c r="E155" s="192"/>
      <c r="F155" s="192"/>
      <c r="G155" s="193"/>
      <c r="H155" s="109">
        <f>I155/$G$166</f>
        <v>0</v>
      </c>
      <c r="I155" s="122">
        <f>I105</f>
        <v>0</v>
      </c>
    </row>
    <row r="156" spans="1:10" ht="15" customHeight="1">
      <c r="A156" s="105">
        <v>2</v>
      </c>
      <c r="B156" s="191" t="s">
        <v>168</v>
      </c>
      <c r="C156" s="192"/>
      <c r="D156" s="192"/>
      <c r="E156" s="192"/>
      <c r="F156" s="192"/>
      <c r="G156" s="193"/>
      <c r="H156" s="109">
        <f t="shared" ref="H156:H157" si="9">I156/$G$166</f>
        <v>0.36539446585179808</v>
      </c>
      <c r="I156" s="122">
        <f>I115</f>
        <v>622</v>
      </c>
    </row>
    <row r="157" spans="1:10" ht="15" customHeight="1">
      <c r="A157" s="105">
        <v>3</v>
      </c>
      <c r="B157" s="191" t="s">
        <v>169</v>
      </c>
      <c r="C157" s="192"/>
      <c r="D157" s="192"/>
      <c r="E157" s="192"/>
      <c r="F157" s="192"/>
      <c r="G157" s="193"/>
      <c r="H157" s="109">
        <f t="shared" si="9"/>
        <v>0.21243987248550764</v>
      </c>
      <c r="I157" s="122">
        <f>I119</f>
        <v>361.63</v>
      </c>
    </row>
    <row r="158" spans="1:10" ht="15" customHeight="1">
      <c r="A158" s="256" t="s">
        <v>170</v>
      </c>
      <c r="B158" s="257"/>
      <c r="C158" s="257"/>
      <c r="D158" s="257"/>
      <c r="E158" s="257"/>
      <c r="F158" s="257"/>
      <c r="G158" s="258"/>
      <c r="H158" s="135">
        <f>H155+H156+H157</f>
        <v>0.57783433833730569</v>
      </c>
      <c r="I158" s="149">
        <f>I155+I156+I157</f>
        <v>983.63</v>
      </c>
    </row>
    <row r="159" spans="1:10" ht="5.0999999999999996" customHeight="1">
      <c r="A159" s="104"/>
      <c r="B159" s="104"/>
      <c r="C159" s="104"/>
      <c r="D159" s="104"/>
      <c r="E159" s="104"/>
      <c r="F159" s="104"/>
      <c r="G159" s="104"/>
      <c r="H159" s="104"/>
      <c r="I159" s="104"/>
    </row>
    <row r="160" spans="1:10" ht="12.75">
      <c r="A160" s="228" t="s">
        <v>137</v>
      </c>
      <c r="B160" s="228"/>
      <c r="C160" s="228"/>
      <c r="D160" s="228"/>
      <c r="E160" s="228"/>
      <c r="F160" s="228"/>
      <c r="G160" s="228"/>
      <c r="H160" s="228"/>
      <c r="I160" s="228"/>
    </row>
    <row r="161" spans="1:11" ht="15" customHeight="1">
      <c r="A161" s="105">
        <v>1</v>
      </c>
      <c r="B161" s="191" t="s">
        <v>171</v>
      </c>
      <c r="C161" s="192"/>
      <c r="D161" s="192"/>
      <c r="E161" s="192"/>
      <c r="F161" s="192"/>
      <c r="G161" s="193"/>
      <c r="H161" s="109">
        <f>I161/$G$166</f>
        <v>7.1500000000000008E-2</v>
      </c>
      <c r="I161" s="122">
        <f>I134</f>
        <v>121.71229768443729</v>
      </c>
    </row>
    <row r="162" spans="1:11" ht="15" customHeight="1">
      <c r="A162" s="256" t="s">
        <v>172</v>
      </c>
      <c r="B162" s="257"/>
      <c r="C162" s="257"/>
      <c r="D162" s="257"/>
      <c r="E162" s="257"/>
      <c r="F162" s="257"/>
      <c r="G162" s="258"/>
      <c r="H162" s="135">
        <f>H161</f>
        <v>7.1500000000000008E-2</v>
      </c>
      <c r="I162" s="149">
        <f>I134</f>
        <v>121.71229768443729</v>
      </c>
      <c r="K162" s="169"/>
    </row>
    <row r="163" spans="1:11" ht="5.0999999999999996" customHeight="1">
      <c r="A163" s="104"/>
      <c r="B163" s="104"/>
      <c r="C163" s="104"/>
      <c r="D163" s="104"/>
      <c r="E163" s="104"/>
      <c r="F163" s="104"/>
      <c r="G163" s="104"/>
      <c r="H163" s="104"/>
      <c r="I163" s="104"/>
    </row>
    <row r="164" spans="1:11" ht="12.75">
      <c r="A164" s="259" t="s">
        <v>162</v>
      </c>
      <c r="B164" s="259"/>
      <c r="C164" s="259"/>
      <c r="D164" s="259"/>
      <c r="E164" s="259"/>
      <c r="F164" s="259"/>
      <c r="G164" s="259"/>
      <c r="H164" s="259"/>
      <c r="I164" s="259"/>
    </row>
    <row r="165" spans="1:11" ht="63.75">
      <c r="A165" s="260" t="s">
        <v>173</v>
      </c>
      <c r="B165" s="260"/>
      <c r="C165" s="260"/>
      <c r="D165" s="260"/>
      <c r="E165" s="260"/>
      <c r="F165" s="260"/>
      <c r="G165" s="166" t="s">
        <v>174</v>
      </c>
      <c r="H165" s="166" t="s">
        <v>175</v>
      </c>
      <c r="I165" s="166" t="s">
        <v>176</v>
      </c>
    </row>
    <row r="166" spans="1:11" ht="11.25" customHeight="1">
      <c r="A166" s="261" t="str">
        <f>D5</f>
        <v>Auxiliar de Limpeza</v>
      </c>
      <c r="B166" s="262"/>
      <c r="C166" s="262"/>
      <c r="D166" s="262"/>
      <c r="E166" s="262"/>
      <c r="F166" s="263"/>
      <c r="G166" s="167">
        <f>I152+I158+I162</f>
        <v>1702.2698976844374</v>
      </c>
      <c r="H166" s="166">
        <f>IF(D6="12x36",2,1)</f>
        <v>1</v>
      </c>
      <c r="I166" s="167">
        <f>G166*H166</f>
        <v>1702.2698976844374</v>
      </c>
    </row>
    <row r="167" spans="1:11" ht="12.75">
      <c r="A167" s="261"/>
      <c r="B167" s="262"/>
      <c r="C167" s="262"/>
      <c r="D167" s="262"/>
      <c r="E167" s="262"/>
      <c r="F167" s="263"/>
      <c r="G167" s="166"/>
      <c r="H167" s="166"/>
      <c r="I167" s="167"/>
    </row>
    <row r="168" spans="1:11" s="98" customFormat="1" ht="12.75">
      <c r="A168" s="264" t="s">
        <v>177</v>
      </c>
      <c r="B168" s="265"/>
      <c r="C168" s="265"/>
      <c r="D168" s="265"/>
      <c r="E168" s="265"/>
      <c r="F168" s="265"/>
      <c r="G168" s="265"/>
      <c r="H168" s="266"/>
      <c r="I168" s="170">
        <f>I166+I167</f>
        <v>1702.2698976844374</v>
      </c>
      <c r="J168" s="168"/>
    </row>
  </sheetData>
  <mergeCells count="168">
    <mergeCell ref="A164:I164"/>
    <mergeCell ref="A165:F165"/>
    <mergeCell ref="A166:F166"/>
    <mergeCell ref="A167:F167"/>
    <mergeCell ref="A168:H168"/>
    <mergeCell ref="G12:G14"/>
    <mergeCell ref="G15:G17"/>
    <mergeCell ref="G18:G20"/>
    <mergeCell ref="I5:I6"/>
    <mergeCell ref="I7:I8"/>
    <mergeCell ref="G7:H8"/>
    <mergeCell ref="G5:H6"/>
    <mergeCell ref="A15:F17"/>
    <mergeCell ref="A18:F20"/>
    <mergeCell ref="A12:F14"/>
    <mergeCell ref="A152:G152"/>
    <mergeCell ref="A154:I154"/>
    <mergeCell ref="B155:G155"/>
    <mergeCell ref="B156:G156"/>
    <mergeCell ref="B157:G157"/>
    <mergeCell ref="A158:G158"/>
    <mergeCell ref="A160:I160"/>
    <mergeCell ref="B161:G161"/>
    <mergeCell ref="A162:G162"/>
    <mergeCell ref="B143:E143"/>
    <mergeCell ref="H143:I143"/>
    <mergeCell ref="B144:I144"/>
    <mergeCell ref="A145:G145"/>
    <mergeCell ref="A147:I147"/>
    <mergeCell ref="A148:I148"/>
    <mergeCell ref="B149:G149"/>
    <mergeCell ref="B150:G150"/>
    <mergeCell ref="B151:G151"/>
    <mergeCell ref="A139:B139"/>
    <mergeCell ref="D139:E139"/>
    <mergeCell ref="H139:I139"/>
    <mergeCell ref="A140:B140"/>
    <mergeCell ref="H140:I140"/>
    <mergeCell ref="A141:B141"/>
    <mergeCell ref="H141:I141"/>
    <mergeCell ref="A142:B142"/>
    <mergeCell ref="H142:I142"/>
    <mergeCell ref="B132:G132"/>
    <mergeCell ref="B133:G133"/>
    <mergeCell ref="A134:G134"/>
    <mergeCell ref="B135:I135"/>
    <mergeCell ref="B136:I136"/>
    <mergeCell ref="A137:I137"/>
    <mergeCell ref="A138:B138"/>
    <mergeCell ref="D138:E138"/>
    <mergeCell ref="H138:I138"/>
    <mergeCell ref="A121:E121"/>
    <mergeCell ref="A122:B122"/>
    <mergeCell ref="A123:B123"/>
    <mergeCell ref="A125:G125"/>
    <mergeCell ref="A127:I127"/>
    <mergeCell ref="B128:G128"/>
    <mergeCell ref="B129:G129"/>
    <mergeCell ref="B130:G130"/>
    <mergeCell ref="B131:G131"/>
    <mergeCell ref="A110:B110"/>
    <mergeCell ref="B111:I111"/>
    <mergeCell ref="B112:G112"/>
    <mergeCell ref="B113:G113"/>
    <mergeCell ref="B114:G114"/>
    <mergeCell ref="A115:G115"/>
    <mergeCell ref="B117:G117"/>
    <mergeCell ref="B118:G118"/>
    <mergeCell ref="A119:G119"/>
    <mergeCell ref="B100:G100"/>
    <mergeCell ref="B101:G101"/>
    <mergeCell ref="B102:G102"/>
    <mergeCell ref="B103:G103"/>
    <mergeCell ref="B104:G104"/>
    <mergeCell ref="A105:G105"/>
    <mergeCell ref="B106:I106"/>
    <mergeCell ref="A108:E108"/>
    <mergeCell ref="A109:B109"/>
    <mergeCell ref="A88:B88"/>
    <mergeCell ref="A89:B89"/>
    <mergeCell ref="A91:I91"/>
    <mergeCell ref="A92:B92"/>
    <mergeCell ref="A93:B93"/>
    <mergeCell ref="A95:G95"/>
    <mergeCell ref="A97:I97"/>
    <mergeCell ref="B98:G98"/>
    <mergeCell ref="B99:G99"/>
    <mergeCell ref="B78:G78"/>
    <mergeCell ref="B79:G79"/>
    <mergeCell ref="B80:G80"/>
    <mergeCell ref="A81:G81"/>
    <mergeCell ref="B82:G82"/>
    <mergeCell ref="A83:I83"/>
    <mergeCell ref="A84:B84"/>
    <mergeCell ref="A85:B85"/>
    <mergeCell ref="A87:I87"/>
    <mergeCell ref="B66:G66"/>
    <mergeCell ref="A67:G67"/>
    <mergeCell ref="B69:G69"/>
    <mergeCell ref="B70:G70"/>
    <mergeCell ref="A71:G71"/>
    <mergeCell ref="A73:G73"/>
    <mergeCell ref="B75:G75"/>
    <mergeCell ref="B76:G76"/>
    <mergeCell ref="B77:G77"/>
    <mergeCell ref="B57:G57"/>
    <mergeCell ref="B58:G58"/>
    <mergeCell ref="B59:G59"/>
    <mergeCell ref="A60:G60"/>
    <mergeCell ref="B61:I61"/>
    <mergeCell ref="B62:I62"/>
    <mergeCell ref="B63:G63"/>
    <mergeCell ref="B64:G64"/>
    <mergeCell ref="B65:G65"/>
    <mergeCell ref="A48:G48"/>
    <mergeCell ref="A49:I49"/>
    <mergeCell ref="A50:I50"/>
    <mergeCell ref="B51:G51"/>
    <mergeCell ref="B52:G52"/>
    <mergeCell ref="B53:G53"/>
    <mergeCell ref="B54:G54"/>
    <mergeCell ref="B55:G55"/>
    <mergeCell ref="B56:G56"/>
    <mergeCell ref="B39:G39"/>
    <mergeCell ref="B40:G40"/>
    <mergeCell ref="B41:G41"/>
    <mergeCell ref="B42:G42"/>
    <mergeCell ref="B43:G43"/>
    <mergeCell ref="B44:G44"/>
    <mergeCell ref="B45:G45"/>
    <mergeCell ref="B46:G46"/>
    <mergeCell ref="B47:G47"/>
    <mergeCell ref="B29:G29"/>
    <mergeCell ref="B30:G30"/>
    <mergeCell ref="B31:G31"/>
    <mergeCell ref="B32:G32"/>
    <mergeCell ref="B33:G33"/>
    <mergeCell ref="B34:G34"/>
    <mergeCell ref="B35:G35"/>
    <mergeCell ref="B36:G36"/>
    <mergeCell ref="A37:G37"/>
    <mergeCell ref="A10:F10"/>
    <mergeCell ref="A11:F11"/>
    <mergeCell ref="A21:F21"/>
    <mergeCell ref="A22:F22"/>
    <mergeCell ref="A23:F23"/>
    <mergeCell ref="A24:F24"/>
    <mergeCell ref="A25:F25"/>
    <mergeCell ref="A27:I27"/>
    <mergeCell ref="B28:G28"/>
    <mergeCell ref="A6:C6"/>
    <mergeCell ref="D6:F6"/>
    <mergeCell ref="A7:C7"/>
    <mergeCell ref="D7:F7"/>
    <mergeCell ref="A8:C8"/>
    <mergeCell ref="D8:F8"/>
    <mergeCell ref="A9:C9"/>
    <mergeCell ref="D9:F9"/>
    <mergeCell ref="G9:H9"/>
    <mergeCell ref="A1:I1"/>
    <mergeCell ref="A2:B2"/>
    <mergeCell ref="C2:D2"/>
    <mergeCell ref="E2:I2"/>
    <mergeCell ref="A3:B3"/>
    <mergeCell ref="C3:D3"/>
    <mergeCell ref="F3:G3"/>
    <mergeCell ref="A5:C5"/>
    <mergeCell ref="D5:F5"/>
  </mergeCells>
  <pageMargins left="1.0625" right="0.35416666666666702" top="0.78680555555555598" bottom="0.78680555555555598" header="0.31458333333333299" footer="0.31458333333333299"/>
  <pageSetup paperSize="9" scale="63" fitToHeight="0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68"/>
  <sheetViews>
    <sheetView view="pageBreakPreview" topLeftCell="A108" zoomScale="130" zoomScaleNormal="130" workbookViewId="0">
      <selection activeCell="I100" sqref="I100"/>
    </sheetView>
  </sheetViews>
  <sheetFormatPr defaultColWidth="9.140625" defaultRowHeight="11.25"/>
  <cols>
    <col min="1" max="1" width="2.85546875" style="15" customWidth="1"/>
    <col min="2" max="4" width="11.28515625" style="15" customWidth="1"/>
    <col min="5" max="5" width="12.140625" style="15" customWidth="1"/>
    <col min="6" max="7" width="11.28515625" style="15" customWidth="1"/>
    <col min="8" max="8" width="9.28515625" style="15" customWidth="1"/>
    <col min="9" max="9" width="11.7109375" style="15" customWidth="1"/>
    <col min="10" max="10" width="11.140625" style="16" customWidth="1"/>
    <col min="11" max="11" width="10" style="15" customWidth="1"/>
    <col min="12" max="12" width="9.140625" style="15"/>
    <col min="13" max="15" width="22.28515625" style="15" customWidth="1"/>
    <col min="16" max="16384" width="9.140625" style="15"/>
  </cols>
  <sheetData>
    <row r="1" spans="1:14" ht="27.75" customHeight="1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K1" s="31"/>
      <c r="L1" s="32"/>
      <c r="M1" s="32"/>
      <c r="N1" s="32"/>
    </row>
    <row r="2" spans="1:14" ht="22.5" customHeight="1">
      <c r="A2" s="180" t="s">
        <v>1</v>
      </c>
      <c r="B2" s="180"/>
      <c r="C2" s="181" t="s">
        <v>2</v>
      </c>
      <c r="D2" s="181"/>
      <c r="E2" s="182" t="s">
        <v>3</v>
      </c>
      <c r="F2" s="182"/>
      <c r="G2" s="182"/>
      <c r="H2" s="182"/>
      <c r="I2" s="182"/>
      <c r="K2" s="33"/>
      <c r="L2" s="32"/>
      <c r="M2" s="32"/>
      <c r="N2" s="32"/>
    </row>
    <row r="3" spans="1:14" ht="11.25" customHeight="1">
      <c r="A3" s="180" t="s">
        <v>4</v>
      </c>
      <c r="B3" s="180"/>
      <c r="C3" s="183"/>
      <c r="D3" s="184"/>
      <c r="E3" s="18" t="s">
        <v>5</v>
      </c>
      <c r="F3" s="183"/>
      <c r="G3" s="184"/>
      <c r="H3" s="19"/>
      <c r="I3" s="19"/>
      <c r="K3" s="32"/>
      <c r="L3" s="32"/>
      <c r="M3" s="32"/>
      <c r="N3" s="32"/>
    </row>
    <row r="4" spans="1:14" ht="9.9499999999999993" customHeight="1">
      <c r="K4" s="32"/>
      <c r="L4" s="32"/>
      <c r="M4" s="32"/>
      <c r="N4" s="32"/>
    </row>
    <row r="5" spans="1:14" ht="18.75" customHeight="1">
      <c r="A5" s="280" t="s">
        <v>6</v>
      </c>
      <c r="B5" s="281"/>
      <c r="C5" s="282"/>
      <c r="D5" s="283" t="s">
        <v>178</v>
      </c>
      <c r="E5" s="284"/>
      <c r="F5" s="285"/>
      <c r="G5" s="376" t="str">
        <f>IF(D6="12x36","Regime de trabalho:","Quantidade de HORAS/MÊS")</f>
        <v>Quantidade de HORAS/MÊS</v>
      </c>
      <c r="H5" s="377"/>
      <c r="I5" s="365">
        <f>IF(D6="12x36",D6,5*D6)</f>
        <v>150</v>
      </c>
      <c r="K5" s="32"/>
      <c r="L5" s="32"/>
      <c r="M5" s="32"/>
      <c r="N5" s="32"/>
    </row>
    <row r="6" spans="1:14" ht="18.75" customHeight="1">
      <c r="A6" s="280" t="str">
        <f>IF(D6="12x36","Regime de trabalho:","Regime de trabalho (horas semanais):")</f>
        <v>Regime de trabalho (horas semanais):</v>
      </c>
      <c r="B6" s="281"/>
      <c r="C6" s="282"/>
      <c r="D6" s="280">
        <v>30</v>
      </c>
      <c r="E6" s="281"/>
      <c r="F6" s="282"/>
      <c r="G6" s="378"/>
      <c r="H6" s="379"/>
      <c r="I6" s="366"/>
      <c r="K6" s="32"/>
      <c r="L6" s="32"/>
      <c r="M6" s="32"/>
      <c r="N6" s="32"/>
    </row>
    <row r="7" spans="1:14" ht="22.5" customHeight="1">
      <c r="A7" s="280" t="s">
        <v>8</v>
      </c>
      <c r="B7" s="281"/>
      <c r="C7" s="282"/>
      <c r="D7" s="286" t="s">
        <v>179</v>
      </c>
      <c r="E7" s="287"/>
      <c r="F7" s="288"/>
      <c r="G7" s="369" t="s">
        <v>10</v>
      </c>
      <c r="H7" s="370"/>
      <c r="I7" s="367">
        <v>0.4</v>
      </c>
    </row>
    <row r="8" spans="1:14" ht="22.5" customHeight="1">
      <c r="A8" s="280" t="s">
        <v>11</v>
      </c>
      <c r="B8" s="281"/>
      <c r="C8" s="282"/>
      <c r="D8" s="286" t="s">
        <v>21</v>
      </c>
      <c r="E8" s="287"/>
      <c r="F8" s="288"/>
      <c r="G8" s="371"/>
      <c r="H8" s="372"/>
      <c r="I8" s="368"/>
    </row>
    <row r="9" spans="1:14" ht="24.75" customHeight="1">
      <c r="A9" s="280" t="s">
        <v>12</v>
      </c>
      <c r="B9" s="281"/>
      <c r="C9" s="282"/>
      <c r="D9" s="289" t="s">
        <v>13</v>
      </c>
      <c r="E9" s="290"/>
      <c r="F9" s="291"/>
      <c r="G9" s="292" t="s">
        <v>14</v>
      </c>
      <c r="H9" s="292"/>
      <c r="I9" s="35" t="s">
        <v>15</v>
      </c>
    </row>
    <row r="10" spans="1:14" ht="32.25" customHeight="1">
      <c r="A10" s="293" t="s">
        <v>16</v>
      </c>
      <c r="B10" s="294"/>
      <c r="C10" s="294"/>
      <c r="D10" s="294"/>
      <c r="E10" s="294"/>
      <c r="F10" s="294"/>
      <c r="G10" s="20" t="s">
        <v>17</v>
      </c>
      <c r="H10" s="21">
        <v>150</v>
      </c>
      <c r="I10" s="36"/>
    </row>
    <row r="11" spans="1:14" ht="15" customHeight="1">
      <c r="A11" s="295" t="s">
        <v>18</v>
      </c>
      <c r="B11" s="296"/>
      <c r="C11" s="296"/>
      <c r="D11" s="296"/>
      <c r="E11" s="296"/>
      <c r="F11" s="296"/>
      <c r="G11" s="21" t="str">
        <f>D9</f>
        <v>Candiota</v>
      </c>
      <c r="H11" s="21" t="s">
        <v>19</v>
      </c>
      <c r="I11" s="37">
        <v>3.5000000000000003E-2</v>
      </c>
    </row>
    <row r="12" spans="1:14" ht="15" customHeight="1">
      <c r="A12" s="298" t="s">
        <v>20</v>
      </c>
      <c r="B12" s="373"/>
      <c r="C12" s="373"/>
      <c r="D12" s="373"/>
      <c r="E12" s="373"/>
      <c r="F12" s="373"/>
      <c r="G12" s="364" t="s">
        <v>21</v>
      </c>
      <c r="H12" s="21" t="s">
        <v>22</v>
      </c>
      <c r="I12" s="38">
        <v>5</v>
      </c>
    </row>
    <row r="13" spans="1:14">
      <c r="A13" s="374"/>
      <c r="B13" s="375"/>
      <c r="C13" s="375"/>
      <c r="D13" s="375"/>
      <c r="E13" s="375"/>
      <c r="F13" s="375"/>
      <c r="G13" s="364"/>
      <c r="H13" s="21" t="s">
        <v>23</v>
      </c>
      <c r="I13" s="39">
        <v>22</v>
      </c>
    </row>
    <row r="14" spans="1:14">
      <c r="A14" s="293"/>
      <c r="B14" s="294"/>
      <c r="C14" s="294"/>
      <c r="D14" s="294"/>
      <c r="E14" s="294"/>
      <c r="F14" s="294"/>
      <c r="G14" s="364"/>
      <c r="H14" s="21" t="s">
        <v>24</v>
      </c>
      <c r="I14" s="35">
        <v>0.06</v>
      </c>
    </row>
    <row r="15" spans="1:14" ht="11.25" customHeight="1">
      <c r="A15" s="300" t="s">
        <v>25</v>
      </c>
      <c r="B15" s="300"/>
      <c r="C15" s="300"/>
      <c r="D15" s="300"/>
      <c r="E15" s="300"/>
      <c r="F15" s="295"/>
      <c r="G15" s="364" t="s">
        <v>21</v>
      </c>
      <c r="H15" s="21" t="s">
        <v>22</v>
      </c>
      <c r="I15" s="38">
        <v>0</v>
      </c>
    </row>
    <row r="16" spans="1:14" ht="11.25" customHeight="1">
      <c r="A16" s="300"/>
      <c r="B16" s="300"/>
      <c r="C16" s="300"/>
      <c r="D16" s="300"/>
      <c r="E16" s="300"/>
      <c r="F16" s="295"/>
      <c r="G16" s="364"/>
      <c r="H16" s="21" t="s">
        <v>23</v>
      </c>
      <c r="I16" s="39">
        <v>0</v>
      </c>
    </row>
    <row r="17" spans="1:9">
      <c r="A17" s="300"/>
      <c r="B17" s="300"/>
      <c r="C17" s="300"/>
      <c r="D17" s="300"/>
      <c r="E17" s="300"/>
      <c r="F17" s="295"/>
      <c r="G17" s="364"/>
      <c r="H17" s="21" t="s">
        <v>24</v>
      </c>
      <c r="I17" s="35">
        <v>0</v>
      </c>
    </row>
    <row r="18" spans="1:9">
      <c r="A18" s="300" t="s">
        <v>26</v>
      </c>
      <c r="B18" s="300"/>
      <c r="C18" s="300"/>
      <c r="D18" s="300"/>
      <c r="E18" s="300"/>
      <c r="F18" s="295"/>
      <c r="G18" s="364" t="s">
        <v>21</v>
      </c>
      <c r="H18" s="21" t="s">
        <v>22</v>
      </c>
      <c r="I18" s="38">
        <v>10.09</v>
      </c>
    </row>
    <row r="19" spans="1:9">
      <c r="A19" s="300"/>
      <c r="B19" s="300"/>
      <c r="C19" s="300"/>
      <c r="D19" s="300"/>
      <c r="E19" s="300"/>
      <c r="F19" s="295"/>
      <c r="G19" s="364"/>
      <c r="H19" s="21" t="s">
        <v>23</v>
      </c>
      <c r="I19" s="39">
        <v>22</v>
      </c>
    </row>
    <row r="20" spans="1:9">
      <c r="A20" s="300"/>
      <c r="B20" s="300"/>
      <c r="C20" s="300"/>
      <c r="D20" s="300"/>
      <c r="E20" s="300"/>
      <c r="F20" s="295"/>
      <c r="G20" s="364"/>
      <c r="H20" s="21" t="s">
        <v>24</v>
      </c>
      <c r="I20" s="35">
        <v>0.19</v>
      </c>
    </row>
    <row r="21" spans="1:9" ht="36" customHeight="1">
      <c r="A21" s="297" t="s">
        <v>180</v>
      </c>
      <c r="B21" s="297"/>
      <c r="C21" s="297"/>
      <c r="D21" s="297"/>
      <c r="E21" s="297"/>
      <c r="F21" s="298"/>
      <c r="G21" s="24" t="s">
        <v>21</v>
      </c>
      <c r="H21" s="24" t="s">
        <v>28</v>
      </c>
      <c r="I21" s="40">
        <v>17.32</v>
      </c>
    </row>
    <row r="22" spans="1:9" ht="22.5">
      <c r="A22" s="295" t="s">
        <v>29</v>
      </c>
      <c r="B22" s="296"/>
      <c r="C22" s="296"/>
      <c r="D22" s="296"/>
      <c r="E22" s="296"/>
      <c r="F22" s="299"/>
      <c r="G22" s="24"/>
      <c r="H22" s="24" t="s">
        <v>30</v>
      </c>
      <c r="I22" s="34" t="s">
        <v>15</v>
      </c>
    </row>
    <row r="23" spans="1:9" ht="34.5" customHeight="1">
      <c r="A23" s="300" t="s">
        <v>31</v>
      </c>
      <c r="B23" s="300"/>
      <c r="C23" s="300"/>
      <c r="D23" s="300"/>
      <c r="E23" s="300"/>
      <c r="F23" s="300"/>
      <c r="G23" s="21"/>
      <c r="H23" s="21" t="s">
        <v>32</v>
      </c>
      <c r="I23" s="38">
        <f>I29</f>
        <v>0</v>
      </c>
    </row>
    <row r="24" spans="1:9" ht="26.25" customHeight="1">
      <c r="A24" s="295" t="s">
        <v>33</v>
      </c>
      <c r="B24" s="296"/>
      <c r="C24" s="296"/>
      <c r="D24" s="296"/>
      <c r="E24" s="296"/>
      <c r="F24" s="299"/>
      <c r="G24" s="24"/>
      <c r="H24" s="25" t="s">
        <v>34</v>
      </c>
      <c r="I24" s="41" t="s">
        <v>15</v>
      </c>
    </row>
    <row r="25" spans="1:9" ht="35.25" customHeight="1">
      <c r="A25" s="300" t="s">
        <v>181</v>
      </c>
      <c r="B25" s="300"/>
      <c r="C25" s="300"/>
      <c r="D25" s="300"/>
      <c r="E25" s="300"/>
      <c r="F25" s="300"/>
      <c r="G25" s="21"/>
      <c r="H25" s="20" t="s">
        <v>30</v>
      </c>
      <c r="I25" s="35">
        <v>0.2</v>
      </c>
    </row>
    <row r="26" spans="1:9" ht="5.0999999999999996" customHeight="1"/>
    <row r="27" spans="1:9" ht="17.25" customHeight="1">
      <c r="A27" s="301" t="s">
        <v>35</v>
      </c>
      <c r="B27" s="301"/>
      <c r="C27" s="301"/>
      <c r="D27" s="301"/>
      <c r="E27" s="301"/>
      <c r="F27" s="301"/>
      <c r="G27" s="301"/>
      <c r="H27" s="301"/>
      <c r="I27" s="301"/>
    </row>
    <row r="28" spans="1:9" ht="33.75">
      <c r="A28" s="26" t="s">
        <v>36</v>
      </c>
      <c r="B28" s="302" t="s">
        <v>37</v>
      </c>
      <c r="C28" s="303"/>
      <c r="D28" s="303"/>
      <c r="E28" s="303"/>
      <c r="F28" s="303"/>
      <c r="G28" s="304"/>
      <c r="H28" s="26" t="s">
        <v>38</v>
      </c>
      <c r="I28" s="26" t="s">
        <v>39</v>
      </c>
    </row>
    <row r="29" spans="1:9" ht="15" customHeight="1">
      <c r="A29" s="23">
        <v>1</v>
      </c>
      <c r="B29" s="286" t="s">
        <v>40</v>
      </c>
      <c r="C29" s="287"/>
      <c r="D29" s="287"/>
      <c r="E29" s="287"/>
      <c r="F29" s="287"/>
      <c r="G29" s="288"/>
      <c r="H29" s="27" t="e">
        <f t="shared" ref="H29:H36" si="0">I29/$I$37</f>
        <v>#DIV/0!</v>
      </c>
      <c r="I29" s="42">
        <f>IF(D6="12x36",I10,I10/H10*I5)</f>
        <v>0</v>
      </c>
    </row>
    <row r="30" spans="1:9" ht="15" customHeight="1">
      <c r="A30" s="23">
        <f>A29+1</f>
        <v>2</v>
      </c>
      <c r="B30" s="286" t="s">
        <v>182</v>
      </c>
      <c r="C30" s="287"/>
      <c r="D30" s="287"/>
      <c r="E30" s="287"/>
      <c r="F30" s="287"/>
      <c r="G30" s="288"/>
      <c r="H30" s="27" t="e">
        <f t="shared" si="0"/>
        <v>#DIV/0!</v>
      </c>
      <c r="I30" s="42">
        <f>IF(I9=30%,I29*I9,0)</f>
        <v>0</v>
      </c>
    </row>
    <row r="31" spans="1:9" ht="15" customHeight="1">
      <c r="A31" s="23">
        <f t="shared" ref="A31:A36" si="1">A30+1</f>
        <v>3</v>
      </c>
      <c r="B31" s="305" t="s">
        <v>183</v>
      </c>
      <c r="C31" s="305"/>
      <c r="D31" s="305"/>
      <c r="E31" s="305"/>
      <c r="F31" s="305"/>
      <c r="G31" s="305"/>
      <c r="H31" s="27" t="e">
        <f t="shared" si="0"/>
        <v>#DIV/0!</v>
      </c>
      <c r="I31" s="42">
        <f>IF(I7=10%,I23*I7,0)</f>
        <v>0</v>
      </c>
    </row>
    <row r="32" spans="1:9" ht="15" customHeight="1">
      <c r="A32" s="23">
        <f t="shared" si="1"/>
        <v>4</v>
      </c>
      <c r="B32" s="305" t="s">
        <v>184</v>
      </c>
      <c r="C32" s="305"/>
      <c r="D32" s="305"/>
      <c r="E32" s="305"/>
      <c r="F32" s="305"/>
      <c r="G32" s="305"/>
      <c r="H32" s="27" t="e">
        <f t="shared" si="0"/>
        <v>#DIV/0!</v>
      </c>
      <c r="I32" s="42">
        <f>IF(I7=20%,I23*I7,0)</f>
        <v>0</v>
      </c>
    </row>
    <row r="33" spans="1:10" ht="15" customHeight="1">
      <c r="A33" s="23">
        <f t="shared" si="1"/>
        <v>5</v>
      </c>
      <c r="B33" s="305" t="s">
        <v>185</v>
      </c>
      <c r="C33" s="305"/>
      <c r="D33" s="305"/>
      <c r="E33" s="305"/>
      <c r="F33" s="305"/>
      <c r="G33" s="305"/>
      <c r="H33" s="27" t="e">
        <f t="shared" si="0"/>
        <v>#DIV/0!</v>
      </c>
      <c r="I33" s="42">
        <f>IF(I7=40%,I23*I7,0)</f>
        <v>0</v>
      </c>
    </row>
    <row r="34" spans="1:10" ht="15" customHeight="1">
      <c r="A34" s="23">
        <f t="shared" si="1"/>
        <v>6</v>
      </c>
      <c r="B34" s="286" t="s">
        <v>186</v>
      </c>
      <c r="C34" s="287"/>
      <c r="D34" s="287"/>
      <c r="E34" s="287"/>
      <c r="F34" s="287"/>
      <c r="G34" s="288"/>
      <c r="H34" s="27" t="e">
        <f t="shared" si="0"/>
        <v>#DIV/0!</v>
      </c>
      <c r="I34" s="42">
        <f>IF(I22="Não aplicável",0,I29*I22)</f>
        <v>0</v>
      </c>
    </row>
    <row r="35" spans="1:10" ht="15" customHeight="1">
      <c r="A35" s="23">
        <f t="shared" si="1"/>
        <v>7</v>
      </c>
      <c r="B35" s="286" t="s">
        <v>46</v>
      </c>
      <c r="C35" s="287"/>
      <c r="D35" s="287"/>
      <c r="E35" s="287"/>
      <c r="F35" s="287"/>
      <c r="G35" s="288"/>
      <c r="H35" s="27" t="e">
        <f t="shared" si="0"/>
        <v>#DIV/0!</v>
      </c>
      <c r="I35" s="42">
        <v>0</v>
      </c>
    </row>
    <row r="36" spans="1:10" ht="15" customHeight="1">
      <c r="A36" s="23">
        <f t="shared" si="1"/>
        <v>8</v>
      </c>
      <c r="B36" s="306" t="str">
        <f>IF(D6="12x36","Para postos 12x36 os feriados são considerados compensados, conforme parágrafo único, Art. 59-A da CLT","Outros")</f>
        <v>Outros</v>
      </c>
      <c r="C36" s="307"/>
      <c r="D36" s="307"/>
      <c r="E36" s="307"/>
      <c r="F36" s="307"/>
      <c r="G36" s="308"/>
      <c r="H36" s="27" t="e">
        <f t="shared" si="0"/>
        <v>#DIV/0!</v>
      </c>
      <c r="I36" s="43">
        <v>0</v>
      </c>
    </row>
    <row r="37" spans="1:10" s="12" customFormat="1" ht="15" customHeight="1">
      <c r="A37" s="309" t="s">
        <v>47</v>
      </c>
      <c r="B37" s="310"/>
      <c r="C37" s="310"/>
      <c r="D37" s="310"/>
      <c r="E37" s="310"/>
      <c r="F37" s="310"/>
      <c r="G37" s="311"/>
      <c r="H37" s="28" t="e">
        <f>SUM(H29:H36)</f>
        <v>#DIV/0!</v>
      </c>
      <c r="I37" s="44">
        <f>SUM(I29:I36)</f>
        <v>0</v>
      </c>
      <c r="J37" s="45"/>
    </row>
    <row r="38" spans="1:10" ht="5.0999999999999996" customHeight="1"/>
    <row r="39" spans="1:10" ht="33.75" customHeight="1">
      <c r="A39" s="26" t="s">
        <v>48</v>
      </c>
      <c r="B39" s="302" t="s">
        <v>49</v>
      </c>
      <c r="C39" s="303"/>
      <c r="D39" s="303"/>
      <c r="E39" s="303"/>
      <c r="F39" s="303"/>
      <c r="G39" s="304"/>
      <c r="H39" s="26" t="s">
        <v>38</v>
      </c>
      <c r="I39" s="26" t="s">
        <v>39</v>
      </c>
    </row>
    <row r="40" spans="1:10" ht="15" customHeight="1">
      <c r="A40" s="23">
        <v>1</v>
      </c>
      <c r="B40" s="286" t="s">
        <v>187</v>
      </c>
      <c r="C40" s="287"/>
      <c r="D40" s="287"/>
      <c r="E40" s="287"/>
      <c r="F40" s="287"/>
      <c r="G40" s="288"/>
      <c r="H40" s="27">
        <v>0.2</v>
      </c>
      <c r="I40" s="42">
        <f>$I$37*H40</f>
        <v>0</v>
      </c>
    </row>
    <row r="41" spans="1:10" ht="15" customHeight="1">
      <c r="A41" s="23">
        <v>2</v>
      </c>
      <c r="B41" s="286" t="s">
        <v>188</v>
      </c>
      <c r="C41" s="287"/>
      <c r="D41" s="287"/>
      <c r="E41" s="287"/>
      <c r="F41" s="287"/>
      <c r="G41" s="288"/>
      <c r="H41" s="27">
        <v>1.4999999999999999E-2</v>
      </c>
      <c r="I41" s="42">
        <f t="shared" ref="I41:I47" si="2">$I$37*H41</f>
        <v>0</v>
      </c>
    </row>
    <row r="42" spans="1:10" ht="15" customHeight="1">
      <c r="A42" s="23">
        <v>3</v>
      </c>
      <c r="B42" s="286" t="s">
        <v>189</v>
      </c>
      <c r="C42" s="287"/>
      <c r="D42" s="287"/>
      <c r="E42" s="287"/>
      <c r="F42" s="287"/>
      <c r="G42" s="288"/>
      <c r="H42" s="27">
        <v>0.01</v>
      </c>
      <c r="I42" s="42">
        <f t="shared" si="2"/>
        <v>0</v>
      </c>
    </row>
    <row r="43" spans="1:10" ht="15" customHeight="1">
      <c r="A43" s="23">
        <v>4</v>
      </c>
      <c r="B43" s="286" t="s">
        <v>190</v>
      </c>
      <c r="C43" s="287"/>
      <c r="D43" s="287"/>
      <c r="E43" s="287"/>
      <c r="F43" s="287"/>
      <c r="G43" s="288"/>
      <c r="H43" s="27">
        <v>2E-3</v>
      </c>
      <c r="I43" s="42">
        <f t="shared" si="2"/>
        <v>0</v>
      </c>
    </row>
    <row r="44" spans="1:10" ht="15" customHeight="1">
      <c r="A44" s="23">
        <v>5</v>
      </c>
      <c r="B44" s="286" t="s">
        <v>191</v>
      </c>
      <c r="C44" s="287"/>
      <c r="D44" s="287"/>
      <c r="E44" s="287"/>
      <c r="F44" s="287"/>
      <c r="G44" s="288"/>
      <c r="H44" s="27">
        <v>2.5000000000000001E-2</v>
      </c>
      <c r="I44" s="42">
        <f t="shared" si="2"/>
        <v>0</v>
      </c>
    </row>
    <row r="45" spans="1:10" ht="15" customHeight="1">
      <c r="A45" s="23">
        <v>6</v>
      </c>
      <c r="B45" s="286" t="s">
        <v>192</v>
      </c>
      <c r="C45" s="287"/>
      <c r="D45" s="287"/>
      <c r="E45" s="287"/>
      <c r="F45" s="287"/>
      <c r="G45" s="288"/>
      <c r="H45" s="27">
        <v>0.08</v>
      </c>
      <c r="I45" s="42">
        <f t="shared" si="2"/>
        <v>0</v>
      </c>
    </row>
    <row r="46" spans="1:10" ht="15" customHeight="1">
      <c r="A46" s="23">
        <v>7</v>
      </c>
      <c r="B46" s="286" t="s">
        <v>193</v>
      </c>
      <c r="C46" s="287"/>
      <c r="D46" s="287"/>
      <c r="E46" s="287"/>
      <c r="F46" s="287"/>
      <c r="G46" s="288"/>
      <c r="H46" s="27">
        <v>0.03</v>
      </c>
      <c r="I46" s="42">
        <f t="shared" si="2"/>
        <v>0</v>
      </c>
    </row>
    <row r="47" spans="1:10" ht="15" customHeight="1">
      <c r="A47" s="23">
        <v>8</v>
      </c>
      <c r="B47" s="286" t="s">
        <v>194</v>
      </c>
      <c r="C47" s="287"/>
      <c r="D47" s="287"/>
      <c r="E47" s="287"/>
      <c r="F47" s="287"/>
      <c r="G47" s="288"/>
      <c r="H47" s="27">
        <v>6.0000000000000001E-3</v>
      </c>
      <c r="I47" s="42">
        <f t="shared" si="2"/>
        <v>0</v>
      </c>
    </row>
    <row r="48" spans="1:10" s="12" customFormat="1" ht="15" customHeight="1">
      <c r="A48" s="309" t="s">
        <v>58</v>
      </c>
      <c r="B48" s="310"/>
      <c r="C48" s="310"/>
      <c r="D48" s="310"/>
      <c r="E48" s="310"/>
      <c r="F48" s="310"/>
      <c r="G48" s="311"/>
      <c r="H48" s="28">
        <f>SUM(H40:H47)</f>
        <v>0.3680000000000001</v>
      </c>
      <c r="I48" s="44">
        <f>SUM(I40:I47)</f>
        <v>0</v>
      </c>
      <c r="J48" s="45"/>
    </row>
    <row r="49" spans="1:16" ht="15" customHeight="1">
      <c r="A49" s="312" t="s">
        <v>59</v>
      </c>
      <c r="B49" s="312"/>
      <c r="C49" s="312"/>
      <c r="D49" s="312"/>
      <c r="E49" s="312"/>
      <c r="F49" s="312"/>
      <c r="G49" s="312"/>
      <c r="H49" s="312"/>
      <c r="I49" s="312"/>
    </row>
    <row r="50" spans="1:16" ht="42.95" customHeight="1">
      <c r="A50" s="313" t="s">
        <v>60</v>
      </c>
      <c r="B50" s="313"/>
      <c r="C50" s="313"/>
      <c r="D50" s="313"/>
      <c r="E50" s="313"/>
      <c r="F50" s="313"/>
      <c r="G50" s="313"/>
      <c r="H50" s="313"/>
      <c r="I50" s="313"/>
      <c r="J50" s="46"/>
      <c r="K50" s="46"/>
      <c r="L50" s="46"/>
      <c r="M50" s="46"/>
      <c r="N50" s="46"/>
      <c r="O50" s="46"/>
      <c r="P50" s="46"/>
    </row>
    <row r="51" spans="1:16" ht="33.75" customHeight="1">
      <c r="A51" s="26" t="s">
        <v>61</v>
      </c>
      <c r="B51" s="302" t="s">
        <v>62</v>
      </c>
      <c r="C51" s="303"/>
      <c r="D51" s="303"/>
      <c r="E51" s="303"/>
      <c r="F51" s="303"/>
      <c r="G51" s="304"/>
      <c r="H51" s="26" t="s">
        <v>38</v>
      </c>
      <c r="I51" s="26" t="s">
        <v>39</v>
      </c>
    </row>
    <row r="52" spans="1:16" ht="15" customHeight="1">
      <c r="A52" s="23">
        <v>1</v>
      </c>
      <c r="B52" s="286" t="s">
        <v>63</v>
      </c>
      <c r="C52" s="287"/>
      <c r="D52" s="287"/>
      <c r="E52" s="287"/>
      <c r="F52" s="287"/>
      <c r="G52" s="288"/>
      <c r="H52" s="29">
        <v>0.119314</v>
      </c>
      <c r="I52" s="42">
        <f>$I$37*H52</f>
        <v>0</v>
      </c>
    </row>
    <row r="53" spans="1:16" ht="15" customHeight="1">
      <c r="A53" s="23">
        <v>2</v>
      </c>
      <c r="B53" s="286" t="s">
        <v>195</v>
      </c>
      <c r="C53" s="287"/>
      <c r="D53" s="287"/>
      <c r="E53" s="287"/>
      <c r="F53" s="287"/>
      <c r="G53" s="288"/>
      <c r="H53" s="29">
        <v>2.0479000000000001E-2</v>
      </c>
      <c r="I53" s="42">
        <f t="shared" ref="I53:I59" si="3">$I$37*H53</f>
        <v>0</v>
      </c>
    </row>
    <row r="54" spans="1:16" ht="15" customHeight="1">
      <c r="A54" s="23">
        <v>3</v>
      </c>
      <c r="B54" s="286" t="s">
        <v>196</v>
      </c>
      <c r="C54" s="287"/>
      <c r="D54" s="287"/>
      <c r="E54" s="287"/>
      <c r="F54" s="287"/>
      <c r="G54" s="288"/>
      <c r="H54" s="27">
        <v>1.2123E-2</v>
      </c>
      <c r="I54" s="42">
        <f t="shared" si="3"/>
        <v>0</v>
      </c>
    </row>
    <row r="55" spans="1:16" ht="15" customHeight="1">
      <c r="A55" s="23">
        <v>4</v>
      </c>
      <c r="B55" s="286" t="s">
        <v>66</v>
      </c>
      <c r="C55" s="287"/>
      <c r="D55" s="287"/>
      <c r="E55" s="287"/>
      <c r="F55" s="287"/>
      <c r="G55" s="288"/>
      <c r="H55" s="27">
        <v>1.1436E-2</v>
      </c>
      <c r="I55" s="42">
        <f t="shared" si="3"/>
        <v>0</v>
      </c>
    </row>
    <row r="56" spans="1:16" ht="15" customHeight="1">
      <c r="A56" s="23">
        <v>5</v>
      </c>
      <c r="B56" s="286" t="s">
        <v>67</v>
      </c>
      <c r="C56" s="287"/>
      <c r="D56" s="287"/>
      <c r="E56" s="287"/>
      <c r="F56" s="287"/>
      <c r="G56" s="288"/>
      <c r="H56" s="27">
        <v>1.74E-4</v>
      </c>
      <c r="I56" s="42">
        <f t="shared" si="3"/>
        <v>0</v>
      </c>
    </row>
    <row r="57" spans="1:16" ht="15" customHeight="1">
      <c r="A57" s="23">
        <v>6</v>
      </c>
      <c r="B57" s="286" t="s">
        <v>68</v>
      </c>
      <c r="C57" s="287"/>
      <c r="D57" s="287"/>
      <c r="E57" s="287"/>
      <c r="F57" s="287"/>
      <c r="G57" s="288"/>
      <c r="H57" s="27">
        <v>4.4200000000000001E-4</v>
      </c>
      <c r="I57" s="42">
        <f t="shared" si="3"/>
        <v>0</v>
      </c>
    </row>
    <row r="58" spans="1:16" ht="15" customHeight="1">
      <c r="A58" s="23">
        <v>7</v>
      </c>
      <c r="B58" s="286" t="s">
        <v>69</v>
      </c>
      <c r="C58" s="287"/>
      <c r="D58" s="287"/>
      <c r="E58" s="287"/>
      <c r="F58" s="287"/>
      <c r="G58" s="288"/>
      <c r="H58" s="27">
        <v>1.85E-4</v>
      </c>
      <c r="I58" s="42">
        <f t="shared" si="3"/>
        <v>0</v>
      </c>
    </row>
    <row r="59" spans="1:16" ht="15" customHeight="1">
      <c r="A59" s="23">
        <v>8</v>
      </c>
      <c r="B59" s="286" t="s">
        <v>70</v>
      </c>
      <c r="C59" s="287"/>
      <c r="D59" s="287"/>
      <c r="E59" s="287"/>
      <c r="F59" s="287"/>
      <c r="G59" s="288"/>
      <c r="H59" s="27">
        <v>9.0789999999999996E-2</v>
      </c>
      <c r="I59" s="42">
        <f t="shared" si="3"/>
        <v>0</v>
      </c>
    </row>
    <row r="60" spans="1:16" s="12" customFormat="1" ht="15" customHeight="1">
      <c r="A60" s="309" t="s">
        <v>71</v>
      </c>
      <c r="B60" s="310"/>
      <c r="C60" s="310"/>
      <c r="D60" s="310"/>
      <c r="E60" s="310"/>
      <c r="F60" s="310"/>
      <c r="G60" s="311"/>
      <c r="H60" s="28">
        <f>SUM(H52:H59)</f>
        <v>0.25494299999999998</v>
      </c>
      <c r="I60" s="44">
        <f>SUM(I52:I59)</f>
        <v>0</v>
      </c>
      <c r="J60" s="45"/>
    </row>
    <row r="61" spans="1:16" ht="11.25" customHeight="1">
      <c r="A61" s="175" t="s">
        <v>72</v>
      </c>
      <c r="B61" s="314" t="s">
        <v>73</v>
      </c>
      <c r="C61" s="314"/>
      <c r="D61" s="314"/>
      <c r="E61" s="314"/>
      <c r="F61" s="314"/>
      <c r="G61" s="314"/>
      <c r="H61" s="314"/>
      <c r="I61" s="314"/>
    </row>
    <row r="62" spans="1:16" ht="15" customHeight="1">
      <c r="A62" s="175" t="s">
        <v>74</v>
      </c>
      <c r="B62" s="315" t="s">
        <v>75</v>
      </c>
      <c r="C62" s="315"/>
      <c r="D62" s="315"/>
      <c r="E62" s="315"/>
      <c r="F62" s="315"/>
      <c r="G62" s="315"/>
      <c r="H62" s="315"/>
      <c r="I62" s="315"/>
    </row>
    <row r="63" spans="1:16" ht="33.75" customHeight="1">
      <c r="A63" s="26" t="s">
        <v>76</v>
      </c>
      <c r="B63" s="302" t="s">
        <v>77</v>
      </c>
      <c r="C63" s="303"/>
      <c r="D63" s="303"/>
      <c r="E63" s="303"/>
      <c r="F63" s="303"/>
      <c r="G63" s="304"/>
      <c r="H63" s="26" t="s">
        <v>38</v>
      </c>
      <c r="I63" s="26" t="s">
        <v>39</v>
      </c>
    </row>
    <row r="64" spans="1:16" ht="15" customHeight="1">
      <c r="A64" s="23">
        <v>1</v>
      </c>
      <c r="B64" s="286" t="s">
        <v>78</v>
      </c>
      <c r="C64" s="287"/>
      <c r="D64" s="287"/>
      <c r="E64" s="287"/>
      <c r="F64" s="287"/>
      <c r="G64" s="288"/>
      <c r="H64" s="27">
        <v>2.3626999999999999E-2</v>
      </c>
      <c r="I64" s="42">
        <f>$I$37*H64</f>
        <v>0</v>
      </c>
    </row>
    <row r="65" spans="1:11" ht="15" customHeight="1">
      <c r="A65" s="23">
        <v>2</v>
      </c>
      <c r="B65" s="286" t="s">
        <v>79</v>
      </c>
      <c r="C65" s="287"/>
      <c r="D65" s="287"/>
      <c r="E65" s="287"/>
      <c r="F65" s="287"/>
      <c r="G65" s="288"/>
      <c r="H65" s="27">
        <v>1.717E-3</v>
      </c>
      <c r="I65" s="42">
        <f t="shared" ref="I65:I66" si="4">$I$37*H65</f>
        <v>0</v>
      </c>
    </row>
    <row r="66" spans="1:11" ht="15" customHeight="1">
      <c r="A66" s="23">
        <v>3</v>
      </c>
      <c r="B66" s="286" t="s">
        <v>80</v>
      </c>
      <c r="C66" s="287"/>
      <c r="D66" s="287"/>
      <c r="E66" s="287"/>
      <c r="F66" s="287"/>
      <c r="G66" s="288"/>
      <c r="H66" s="27">
        <v>9.4509999999999993E-3</v>
      </c>
      <c r="I66" s="42">
        <f t="shared" si="4"/>
        <v>0</v>
      </c>
    </row>
    <row r="67" spans="1:11" s="12" customFormat="1" ht="15" customHeight="1">
      <c r="A67" s="309" t="s">
        <v>81</v>
      </c>
      <c r="B67" s="310"/>
      <c r="C67" s="310"/>
      <c r="D67" s="310"/>
      <c r="E67" s="310"/>
      <c r="F67" s="310"/>
      <c r="G67" s="311"/>
      <c r="H67" s="28">
        <f>SUM(H64:H66)</f>
        <v>3.4795E-2</v>
      </c>
      <c r="I67" s="44">
        <f>SUM(I64:I66)</f>
        <v>0</v>
      </c>
      <c r="J67" s="45"/>
    </row>
    <row r="68" spans="1:11" ht="5.0999999999999996" customHeight="1"/>
    <row r="69" spans="1:11" ht="33.75">
      <c r="A69" s="26" t="s">
        <v>82</v>
      </c>
      <c r="B69" s="302" t="s">
        <v>83</v>
      </c>
      <c r="C69" s="303"/>
      <c r="D69" s="303"/>
      <c r="E69" s="303"/>
      <c r="F69" s="303"/>
      <c r="G69" s="304"/>
      <c r="H69" s="26" t="s">
        <v>38</v>
      </c>
      <c r="I69" s="26" t="s">
        <v>39</v>
      </c>
    </row>
    <row r="70" spans="1:11" ht="15" customHeight="1">
      <c r="A70" s="23">
        <v>1</v>
      </c>
      <c r="B70" s="286" t="s">
        <v>84</v>
      </c>
      <c r="C70" s="287"/>
      <c r="D70" s="287"/>
      <c r="E70" s="287"/>
      <c r="F70" s="287"/>
      <c r="G70" s="288"/>
      <c r="H70" s="27">
        <f>(H48*H60)</f>
        <v>9.3819024000000015E-2</v>
      </c>
      <c r="I70" s="42">
        <f>$I$37*H70</f>
        <v>0</v>
      </c>
    </row>
    <row r="71" spans="1:11" s="12" customFormat="1" ht="15" customHeight="1">
      <c r="A71" s="309" t="s">
        <v>85</v>
      </c>
      <c r="B71" s="310"/>
      <c r="C71" s="310"/>
      <c r="D71" s="310"/>
      <c r="E71" s="310"/>
      <c r="F71" s="310"/>
      <c r="G71" s="311"/>
      <c r="H71" s="28">
        <f>SUM(H70:H70)</f>
        <v>9.3819024000000015E-2</v>
      </c>
      <c r="I71" s="44">
        <f>I70</f>
        <v>0</v>
      </c>
      <c r="J71" s="45"/>
      <c r="K71" s="67"/>
    </row>
    <row r="72" spans="1:11" ht="5.0999999999999996" customHeight="1">
      <c r="J72" s="68"/>
    </row>
    <row r="73" spans="1:11" s="12" customFormat="1" ht="12">
      <c r="A73" s="316" t="s">
        <v>86</v>
      </c>
      <c r="B73" s="316"/>
      <c r="C73" s="316"/>
      <c r="D73" s="316"/>
      <c r="E73" s="316"/>
      <c r="F73" s="316"/>
      <c r="G73" s="316"/>
      <c r="H73" s="47">
        <f>H48+H60+H67+H71</f>
        <v>0.75155702400000002</v>
      </c>
      <c r="I73" s="69">
        <f>I48+I60+I67+I71</f>
        <v>0</v>
      </c>
      <c r="J73" s="45"/>
    </row>
    <row r="74" spans="1:11" ht="5.0999999999999996" customHeight="1"/>
    <row r="75" spans="1:11" ht="33.75">
      <c r="A75" s="26" t="s">
        <v>87</v>
      </c>
      <c r="B75" s="302" t="s">
        <v>88</v>
      </c>
      <c r="C75" s="303"/>
      <c r="D75" s="303"/>
      <c r="E75" s="303"/>
      <c r="F75" s="303"/>
      <c r="G75" s="304"/>
      <c r="H75" s="26" t="s">
        <v>38</v>
      </c>
      <c r="I75" s="26" t="s">
        <v>39</v>
      </c>
    </row>
    <row r="76" spans="1:11" ht="15" customHeight="1">
      <c r="A76" s="23">
        <v>1</v>
      </c>
      <c r="B76" s="286" t="s">
        <v>25</v>
      </c>
      <c r="C76" s="287"/>
      <c r="D76" s="287"/>
      <c r="E76" s="287"/>
      <c r="F76" s="287"/>
      <c r="G76" s="288"/>
      <c r="H76" s="27" t="e">
        <f>I76/$I$37</f>
        <v>#DIV/0!</v>
      </c>
      <c r="I76" s="42">
        <f>I93</f>
        <v>0</v>
      </c>
    </row>
    <row r="77" spans="1:11" ht="15" customHeight="1">
      <c r="A77" s="23">
        <v>2</v>
      </c>
      <c r="B77" s="286" t="s">
        <v>26</v>
      </c>
      <c r="C77" s="287"/>
      <c r="D77" s="287"/>
      <c r="E77" s="287"/>
      <c r="F77" s="287"/>
      <c r="G77" s="288"/>
      <c r="H77" s="27" t="e">
        <f>I77/$I$37</f>
        <v>#DIV/0!</v>
      </c>
      <c r="I77" s="42">
        <f>I89</f>
        <v>179.8038</v>
      </c>
    </row>
    <row r="78" spans="1:11" ht="15" customHeight="1">
      <c r="A78" s="23">
        <v>3</v>
      </c>
      <c r="B78" s="286" t="s">
        <v>197</v>
      </c>
      <c r="C78" s="287"/>
      <c r="D78" s="287"/>
      <c r="E78" s="287"/>
      <c r="F78" s="287"/>
      <c r="G78" s="288"/>
      <c r="H78" s="27" t="e">
        <f>I78/$I$37</f>
        <v>#DIV/0!</v>
      </c>
      <c r="I78" s="42">
        <f>I85</f>
        <v>220</v>
      </c>
    </row>
    <row r="79" spans="1:11" ht="15" customHeight="1">
      <c r="A79" s="23">
        <v>4</v>
      </c>
      <c r="B79" s="286" t="s">
        <v>90</v>
      </c>
      <c r="C79" s="287"/>
      <c r="D79" s="287"/>
      <c r="E79" s="287"/>
      <c r="F79" s="287"/>
      <c r="G79" s="288"/>
      <c r="H79" s="27" t="e">
        <f>I79/$I$37</f>
        <v>#DIV/0!</v>
      </c>
      <c r="I79" s="42">
        <f>IF(I24="Não aplicável",0,((I10/H10)*1.5*I24))</f>
        <v>0</v>
      </c>
    </row>
    <row r="80" spans="1:11" ht="15" customHeight="1">
      <c r="A80" s="23">
        <v>5</v>
      </c>
      <c r="B80" s="286" t="s">
        <v>91</v>
      </c>
      <c r="C80" s="287"/>
      <c r="D80" s="287"/>
      <c r="E80" s="287"/>
      <c r="F80" s="287"/>
      <c r="G80" s="288"/>
      <c r="H80" s="27" t="e">
        <f>I80/$I$37</f>
        <v>#DIV/0!</v>
      </c>
      <c r="I80" s="42">
        <f>IF(I21="Não aplicável",0,I21)</f>
        <v>17.32</v>
      </c>
    </row>
    <row r="81" spans="1:12" ht="15" customHeight="1">
      <c r="A81" s="309" t="s">
        <v>92</v>
      </c>
      <c r="B81" s="310"/>
      <c r="C81" s="310"/>
      <c r="D81" s="310"/>
      <c r="E81" s="310"/>
      <c r="F81" s="310"/>
      <c r="G81" s="311"/>
      <c r="H81" s="28" t="e">
        <f>SUM(H76:H80)</f>
        <v>#DIV/0!</v>
      </c>
      <c r="I81" s="44">
        <f>SUM(I76:I80)</f>
        <v>417.12380000000002</v>
      </c>
      <c r="J81" s="70"/>
    </row>
    <row r="82" spans="1:12" ht="18" customHeight="1">
      <c r="A82" s="176" t="s">
        <v>93</v>
      </c>
      <c r="B82" s="312" t="s">
        <v>94</v>
      </c>
      <c r="C82" s="317"/>
      <c r="D82" s="317"/>
      <c r="E82" s="317"/>
      <c r="F82" s="317"/>
      <c r="G82" s="317"/>
      <c r="H82" s="48"/>
      <c r="I82" s="71"/>
    </row>
    <row r="83" spans="1:12" ht="15" customHeight="1">
      <c r="A83" s="318" t="s">
        <v>95</v>
      </c>
      <c r="B83" s="318"/>
      <c r="C83" s="318"/>
      <c r="D83" s="318"/>
      <c r="E83" s="318"/>
      <c r="F83" s="318"/>
      <c r="G83" s="318"/>
      <c r="H83" s="318"/>
      <c r="I83" s="318"/>
    </row>
    <row r="84" spans="1:12" ht="24" customHeight="1">
      <c r="A84" s="300" t="s">
        <v>96</v>
      </c>
      <c r="B84" s="300"/>
      <c r="C84" s="23" t="s">
        <v>97</v>
      </c>
      <c r="D84" s="23" t="s">
        <v>98</v>
      </c>
      <c r="E84" s="23" t="s">
        <v>99</v>
      </c>
      <c r="F84" s="23" t="s">
        <v>100</v>
      </c>
      <c r="G84" s="23" t="s">
        <v>101</v>
      </c>
      <c r="H84" s="27" t="s">
        <v>102</v>
      </c>
      <c r="I84" s="42" t="s">
        <v>103</v>
      </c>
    </row>
    <row r="85" spans="1:12" ht="15" customHeight="1">
      <c r="A85" s="319">
        <f>I12</f>
        <v>5</v>
      </c>
      <c r="B85" s="300"/>
      <c r="C85" s="23">
        <f>I13</f>
        <v>22</v>
      </c>
      <c r="D85" s="23">
        <v>2</v>
      </c>
      <c r="E85" s="49">
        <f>A85*C85*D85</f>
        <v>220</v>
      </c>
      <c r="F85" s="49">
        <f>I29</f>
        <v>0</v>
      </c>
      <c r="G85" s="50">
        <f>I14</f>
        <v>0.06</v>
      </c>
      <c r="H85" s="49">
        <f>F85*G85</f>
        <v>0</v>
      </c>
      <c r="I85" s="43">
        <f>IF((E85-H85)&gt;0,E85-H85,0)</f>
        <v>220</v>
      </c>
    </row>
    <row r="86" spans="1:12" ht="3.75" customHeight="1">
      <c r="A86" s="51"/>
      <c r="B86" s="22"/>
      <c r="C86" s="22"/>
      <c r="D86" s="22"/>
      <c r="E86" s="52"/>
      <c r="F86" s="52"/>
      <c r="G86" s="53"/>
      <c r="H86" s="52"/>
      <c r="I86" s="72"/>
    </row>
    <row r="87" spans="1:12" ht="15" customHeight="1">
      <c r="A87" s="318" t="s">
        <v>104</v>
      </c>
      <c r="B87" s="318"/>
      <c r="C87" s="318"/>
      <c r="D87" s="318"/>
      <c r="E87" s="318"/>
      <c r="F87" s="318"/>
      <c r="G87" s="318"/>
      <c r="H87" s="318"/>
      <c r="I87" s="318"/>
    </row>
    <row r="88" spans="1:12" ht="23.25" customHeight="1">
      <c r="A88" s="300" t="s">
        <v>96</v>
      </c>
      <c r="B88" s="300"/>
      <c r="C88" s="23" t="s">
        <v>105</v>
      </c>
      <c r="D88" s="23" t="s">
        <v>98</v>
      </c>
      <c r="E88" s="23" t="s">
        <v>99</v>
      </c>
      <c r="F88" s="23" t="s">
        <v>100</v>
      </c>
      <c r="G88" s="23" t="s">
        <v>101</v>
      </c>
      <c r="H88" s="27" t="s">
        <v>102</v>
      </c>
      <c r="I88" s="42" t="s">
        <v>103</v>
      </c>
    </row>
    <row r="89" spans="1:12" ht="15" customHeight="1">
      <c r="A89" s="320">
        <f>I18</f>
        <v>10.09</v>
      </c>
      <c r="B89" s="320"/>
      <c r="C89" s="54">
        <f>I19</f>
        <v>22</v>
      </c>
      <c r="D89" s="23">
        <v>1</v>
      </c>
      <c r="E89" s="49">
        <f>A89*C89*D89</f>
        <v>221.98</v>
      </c>
      <c r="F89" s="49">
        <f>E89</f>
        <v>221.98</v>
      </c>
      <c r="G89" s="55">
        <f>I20</f>
        <v>0.19</v>
      </c>
      <c r="H89" s="49">
        <f>F89*G89</f>
        <v>42.176200000000001</v>
      </c>
      <c r="I89" s="42">
        <f>E89-H89</f>
        <v>179.8038</v>
      </c>
    </row>
    <row r="90" spans="1:12" ht="5.0999999999999996" customHeight="1">
      <c r="A90" s="56"/>
      <c r="B90" s="56"/>
      <c r="C90" s="56"/>
      <c r="D90" s="56"/>
      <c r="E90" s="57"/>
      <c r="F90" s="57"/>
      <c r="G90" s="58"/>
      <c r="H90" s="57"/>
      <c r="I90" s="73"/>
    </row>
    <row r="91" spans="1:12" ht="15" customHeight="1">
      <c r="A91" s="318" t="s">
        <v>106</v>
      </c>
      <c r="B91" s="318"/>
      <c r="C91" s="318"/>
      <c r="D91" s="318"/>
      <c r="E91" s="318"/>
      <c r="F91" s="318"/>
      <c r="G91" s="318"/>
      <c r="H91" s="318"/>
      <c r="I91" s="318"/>
    </row>
    <row r="92" spans="1:12" ht="23.25" customHeight="1">
      <c r="A92" s="300" t="s">
        <v>96</v>
      </c>
      <c r="B92" s="300"/>
      <c r="C92" s="23" t="s">
        <v>105</v>
      </c>
      <c r="D92" s="23" t="s">
        <v>98</v>
      </c>
      <c r="E92" s="23" t="s">
        <v>99</v>
      </c>
      <c r="F92" s="23" t="s">
        <v>100</v>
      </c>
      <c r="G92" s="23" t="s">
        <v>101</v>
      </c>
      <c r="H92" s="27" t="str">
        <f>H84</f>
        <v>Valor desconto</v>
      </c>
      <c r="I92" s="42" t="s">
        <v>103</v>
      </c>
    </row>
    <row r="93" spans="1:12" ht="15" customHeight="1">
      <c r="A93" s="320">
        <f>I15</f>
        <v>0</v>
      </c>
      <c r="B93" s="320"/>
      <c r="C93" s="54">
        <f>I16</f>
        <v>0</v>
      </c>
      <c r="D93" s="23">
        <v>1</v>
      </c>
      <c r="E93" s="49">
        <f>A93*C93*D93</f>
        <v>0</v>
      </c>
      <c r="F93" s="49">
        <f>E93</f>
        <v>0</v>
      </c>
      <c r="G93" s="55">
        <f>I17</f>
        <v>0</v>
      </c>
      <c r="H93" s="49">
        <f>F93*G93</f>
        <v>0</v>
      </c>
      <c r="I93" s="42">
        <f>E93-H93</f>
        <v>0</v>
      </c>
    </row>
    <row r="94" spans="1:12" ht="5.0999999999999996" customHeight="1"/>
    <row r="95" spans="1:12" ht="12" customHeight="1">
      <c r="A95" s="321" t="s">
        <v>107</v>
      </c>
      <c r="B95" s="321"/>
      <c r="C95" s="321"/>
      <c r="D95" s="321"/>
      <c r="E95" s="321"/>
      <c r="F95" s="321"/>
      <c r="G95" s="321"/>
      <c r="H95" s="59" t="e">
        <f>H37+H73+H81</f>
        <v>#DIV/0!</v>
      </c>
      <c r="I95" s="74">
        <f>I37+I73+I81</f>
        <v>417.12380000000002</v>
      </c>
      <c r="J95" s="70"/>
      <c r="L95" s="70"/>
    </row>
    <row r="96" spans="1:12" s="13" customFormat="1" ht="5.0999999999999996" customHeight="1">
      <c r="A96" s="60"/>
      <c r="B96" s="60"/>
      <c r="C96" s="60"/>
      <c r="D96" s="60"/>
      <c r="E96" s="60"/>
      <c r="F96" s="60"/>
      <c r="G96" s="60"/>
      <c r="H96" s="61"/>
      <c r="I96" s="75"/>
      <c r="J96" s="76"/>
      <c r="L96" s="76"/>
    </row>
    <row r="97" spans="1:19">
      <c r="A97" s="301" t="s">
        <v>108</v>
      </c>
      <c r="B97" s="301"/>
      <c r="C97" s="301"/>
      <c r="D97" s="301"/>
      <c r="E97" s="301"/>
      <c r="F97" s="301"/>
      <c r="G97" s="301"/>
      <c r="H97" s="301"/>
      <c r="I97" s="301"/>
    </row>
    <row r="98" spans="1:19" ht="33.75">
      <c r="A98" s="26" t="s">
        <v>36</v>
      </c>
      <c r="B98" s="302" t="s">
        <v>109</v>
      </c>
      <c r="C98" s="303"/>
      <c r="D98" s="303"/>
      <c r="E98" s="303"/>
      <c r="F98" s="303"/>
      <c r="G98" s="304"/>
      <c r="H98" s="26" t="s">
        <v>38</v>
      </c>
      <c r="I98" s="26" t="s">
        <v>39</v>
      </c>
    </row>
    <row r="99" spans="1:19" ht="15" customHeight="1">
      <c r="A99" s="23">
        <v>1</v>
      </c>
      <c r="B99" s="286" t="s">
        <v>198</v>
      </c>
      <c r="C99" s="287"/>
      <c r="D99" s="287"/>
      <c r="E99" s="287"/>
      <c r="F99" s="287"/>
      <c r="G99" s="288"/>
      <c r="H99" s="27">
        <f>I99/$I$110</f>
        <v>0</v>
      </c>
      <c r="I99" s="42">
        <v>0</v>
      </c>
      <c r="K99" s="46"/>
      <c r="L99" s="46"/>
      <c r="M99" s="46"/>
      <c r="N99" s="46"/>
      <c r="O99" s="46"/>
      <c r="P99" s="46"/>
      <c r="Q99" s="46"/>
      <c r="R99" s="46"/>
      <c r="S99" s="46"/>
    </row>
    <row r="100" spans="1:19" ht="15" customHeight="1">
      <c r="A100" s="23">
        <v>2</v>
      </c>
      <c r="B100" s="322" t="s">
        <v>199</v>
      </c>
      <c r="C100" s="323"/>
      <c r="D100" s="323"/>
      <c r="E100" s="323"/>
      <c r="F100" s="323"/>
      <c r="G100" s="324"/>
      <c r="H100" s="27">
        <f t="shared" ref="H100:H104" si="5">I100/$I$110</f>
        <v>0</v>
      </c>
      <c r="I100" s="77"/>
      <c r="K100" s="46"/>
      <c r="L100" s="46"/>
      <c r="M100" s="46"/>
      <c r="N100" s="46"/>
      <c r="O100" s="46"/>
      <c r="P100" s="46"/>
      <c r="Q100" s="46"/>
      <c r="R100" s="46"/>
      <c r="S100" s="46"/>
    </row>
    <row r="101" spans="1:19" ht="15" customHeight="1">
      <c r="A101" s="23">
        <v>3</v>
      </c>
      <c r="B101" s="286" t="s">
        <v>112</v>
      </c>
      <c r="C101" s="287"/>
      <c r="D101" s="287"/>
      <c r="E101" s="287"/>
      <c r="F101" s="287"/>
      <c r="G101" s="288"/>
      <c r="H101" s="27">
        <f t="shared" si="5"/>
        <v>0</v>
      </c>
      <c r="I101" s="42">
        <v>0</v>
      </c>
      <c r="K101" s="46"/>
      <c r="L101" s="46"/>
      <c r="M101" s="46"/>
      <c r="N101" s="46"/>
      <c r="O101" s="46"/>
      <c r="P101" s="46"/>
      <c r="Q101" s="46"/>
      <c r="R101" s="46"/>
      <c r="S101" s="46"/>
    </row>
    <row r="102" spans="1:19" ht="15" customHeight="1">
      <c r="A102" s="23">
        <v>4</v>
      </c>
      <c r="B102" s="280" t="s">
        <v>113</v>
      </c>
      <c r="C102" s="281"/>
      <c r="D102" s="281"/>
      <c r="E102" s="281"/>
      <c r="F102" s="281"/>
      <c r="G102" s="282"/>
      <c r="H102" s="27">
        <f t="shared" si="5"/>
        <v>0</v>
      </c>
      <c r="I102" s="42">
        <v>0</v>
      </c>
      <c r="K102" s="46"/>
      <c r="L102" s="46"/>
      <c r="M102" s="46"/>
      <c r="N102" s="46"/>
      <c r="O102" s="46"/>
      <c r="P102" s="46"/>
      <c r="Q102" s="46"/>
      <c r="R102" s="46"/>
      <c r="S102" s="46"/>
    </row>
    <row r="103" spans="1:19" ht="15" customHeight="1">
      <c r="A103" s="23">
        <v>5</v>
      </c>
      <c r="B103" s="286" t="s">
        <v>200</v>
      </c>
      <c r="C103" s="287"/>
      <c r="D103" s="287"/>
      <c r="E103" s="287"/>
      <c r="F103" s="287"/>
      <c r="G103" s="288"/>
      <c r="H103" s="27">
        <f t="shared" si="5"/>
        <v>0</v>
      </c>
      <c r="I103" s="42">
        <v>0</v>
      </c>
      <c r="K103" s="46"/>
      <c r="L103" s="46"/>
      <c r="M103" s="46"/>
      <c r="N103" s="46"/>
      <c r="O103" s="46"/>
      <c r="P103" s="46"/>
      <c r="Q103" s="46"/>
      <c r="R103" s="46"/>
      <c r="S103" s="46"/>
    </row>
    <row r="104" spans="1:19" ht="15" customHeight="1">
      <c r="A104" s="23">
        <v>6</v>
      </c>
      <c r="B104" s="286" t="s">
        <v>115</v>
      </c>
      <c r="C104" s="287"/>
      <c r="D104" s="287"/>
      <c r="E104" s="287"/>
      <c r="F104" s="287"/>
      <c r="G104" s="288"/>
      <c r="H104" s="27">
        <f t="shared" si="5"/>
        <v>0</v>
      </c>
      <c r="I104" s="42">
        <v>0</v>
      </c>
      <c r="K104" s="46"/>
      <c r="L104" s="46"/>
      <c r="M104" s="46"/>
      <c r="N104" s="46"/>
      <c r="O104" s="46"/>
      <c r="P104" s="46"/>
      <c r="Q104" s="46"/>
      <c r="R104" s="46"/>
      <c r="S104" s="46"/>
    </row>
    <row r="105" spans="1:19" ht="15" customHeight="1">
      <c r="A105" s="309" t="s">
        <v>116</v>
      </c>
      <c r="B105" s="310"/>
      <c r="C105" s="310"/>
      <c r="D105" s="310"/>
      <c r="E105" s="310"/>
      <c r="F105" s="310"/>
      <c r="G105" s="311"/>
      <c r="H105" s="28">
        <f>H99+H100+H101+H102+H103+H104</f>
        <v>0</v>
      </c>
      <c r="I105" s="78">
        <f>SUM(I99:I104)</f>
        <v>0</v>
      </c>
      <c r="J105" s="70"/>
      <c r="K105" s="46"/>
      <c r="L105" s="46"/>
      <c r="M105" s="46"/>
      <c r="N105" s="46"/>
      <c r="O105" s="46"/>
      <c r="P105" s="46"/>
      <c r="Q105" s="46"/>
      <c r="R105" s="46"/>
      <c r="S105" s="46"/>
    </row>
    <row r="106" spans="1:19" ht="30" customHeight="1">
      <c r="A106" s="46"/>
      <c r="B106" s="314" t="s">
        <v>117</v>
      </c>
      <c r="C106" s="314"/>
      <c r="D106" s="314"/>
      <c r="E106" s="314"/>
      <c r="F106" s="314"/>
      <c r="G106" s="314"/>
      <c r="H106" s="314"/>
      <c r="I106" s="314"/>
      <c r="K106" s="46"/>
      <c r="L106" s="46"/>
      <c r="M106" s="46"/>
      <c r="N106" s="46"/>
      <c r="O106" s="46"/>
      <c r="P106" s="46"/>
      <c r="Q106" s="46"/>
      <c r="R106" s="46"/>
      <c r="S106" s="46"/>
    </row>
    <row r="107" spans="1:19" ht="5.25" customHeight="1">
      <c r="A107" s="46"/>
      <c r="B107" s="46"/>
      <c r="C107" s="46"/>
      <c r="D107" s="46"/>
      <c r="E107" s="46"/>
      <c r="F107" s="46"/>
      <c r="G107" s="46"/>
      <c r="H107" s="46"/>
      <c r="I107" s="46"/>
    </row>
    <row r="108" spans="1:19" ht="48.75" customHeight="1">
      <c r="A108" s="325" t="s">
        <v>118</v>
      </c>
      <c r="B108" s="326"/>
      <c r="C108" s="326"/>
      <c r="D108" s="326"/>
      <c r="E108" s="327"/>
      <c r="F108" s="62">
        <f>I25</f>
        <v>0.2</v>
      </c>
      <c r="G108" s="63">
        <f>I110*F108</f>
        <v>39.424760000000006</v>
      </c>
      <c r="H108" s="64" t="s">
        <v>119</v>
      </c>
      <c r="I108" s="79">
        <f>I78</f>
        <v>220</v>
      </c>
      <c r="K108" s="46"/>
      <c r="L108" s="46"/>
      <c r="M108" s="46"/>
      <c r="N108" s="46"/>
      <c r="O108" s="46"/>
      <c r="P108" s="46"/>
      <c r="Q108" s="46"/>
      <c r="R108" s="46"/>
      <c r="S108" s="46"/>
    </row>
    <row r="109" spans="1:19" s="14" customFormat="1" ht="16.5" customHeight="1">
      <c r="A109" s="328" t="s">
        <v>120</v>
      </c>
      <c r="B109" s="329"/>
      <c r="C109" s="177" t="s">
        <v>121</v>
      </c>
      <c r="D109" s="177" t="s">
        <v>122</v>
      </c>
      <c r="E109" s="177" t="s">
        <v>123</v>
      </c>
      <c r="F109" s="177" t="s">
        <v>124</v>
      </c>
      <c r="G109" s="177" t="s">
        <v>125</v>
      </c>
      <c r="H109" s="64" t="s">
        <v>126</v>
      </c>
      <c r="I109" s="80" t="s">
        <v>127</v>
      </c>
      <c r="J109" s="81"/>
      <c r="K109" s="46"/>
      <c r="L109" s="46"/>
      <c r="M109" s="46"/>
      <c r="N109" s="46"/>
      <c r="O109" s="46"/>
      <c r="P109" s="46"/>
      <c r="Q109" s="46"/>
      <c r="R109" s="46"/>
      <c r="S109" s="46"/>
    </row>
    <row r="110" spans="1:19" ht="16.5" customHeight="1">
      <c r="A110" s="330">
        <f>I37</f>
        <v>0</v>
      </c>
      <c r="B110" s="330"/>
      <c r="C110" s="65">
        <f>I48</f>
        <v>0</v>
      </c>
      <c r="D110" s="65">
        <f>I60</f>
        <v>0</v>
      </c>
      <c r="E110" s="65">
        <f>I67</f>
        <v>0</v>
      </c>
      <c r="F110" s="65">
        <f>I71</f>
        <v>0</v>
      </c>
      <c r="G110" s="65">
        <f>I81</f>
        <v>417.12380000000002</v>
      </c>
      <c r="H110" s="65">
        <f>A110+C110+D110+E110+F110+G110</f>
        <v>417.12380000000002</v>
      </c>
      <c r="I110" s="65">
        <f>H110-I108</f>
        <v>197.12380000000002</v>
      </c>
      <c r="J110" s="70"/>
      <c r="K110" s="46"/>
      <c r="L110" s="46"/>
      <c r="M110" s="46"/>
      <c r="N110" s="46"/>
      <c r="O110" s="46"/>
      <c r="P110" s="46"/>
      <c r="Q110" s="46"/>
      <c r="R110" s="46"/>
      <c r="S110" s="46"/>
    </row>
    <row r="111" spans="1:19" ht="5.0999999999999996" customHeight="1">
      <c r="A111" s="30"/>
      <c r="B111" s="331"/>
      <c r="C111" s="331"/>
      <c r="D111" s="331"/>
      <c r="E111" s="331"/>
      <c r="F111" s="331"/>
      <c r="G111" s="331"/>
      <c r="H111" s="331"/>
      <c r="I111" s="331"/>
    </row>
    <row r="112" spans="1:19" ht="33.75">
      <c r="A112" s="26" t="s">
        <v>48</v>
      </c>
      <c r="B112" s="302" t="s">
        <v>128</v>
      </c>
      <c r="C112" s="303"/>
      <c r="D112" s="303"/>
      <c r="E112" s="303"/>
      <c r="F112" s="303"/>
      <c r="G112" s="304"/>
      <c r="H112" s="26" t="s">
        <v>38</v>
      </c>
      <c r="I112" s="26" t="s">
        <v>39</v>
      </c>
    </row>
    <row r="113" spans="1:15" ht="15" customHeight="1">
      <c r="A113" s="23">
        <v>1</v>
      </c>
      <c r="B113" s="286" t="s">
        <v>129</v>
      </c>
      <c r="C113" s="287"/>
      <c r="D113" s="287"/>
      <c r="E113" s="287"/>
      <c r="F113" s="287"/>
      <c r="G113" s="288"/>
      <c r="H113" s="27">
        <f>I113/$I$123</f>
        <v>1.2885303550357692</v>
      </c>
      <c r="I113" s="42">
        <v>254</v>
      </c>
    </row>
    <row r="114" spans="1:15" ht="15" customHeight="1">
      <c r="A114" s="23">
        <v>2</v>
      </c>
      <c r="B114" s="286" t="s">
        <v>130</v>
      </c>
      <c r="C114" s="287"/>
      <c r="D114" s="287"/>
      <c r="E114" s="287"/>
      <c r="F114" s="287"/>
      <c r="G114" s="288"/>
      <c r="H114" s="27">
        <f>I114/$I$123</f>
        <v>0</v>
      </c>
      <c r="I114" s="42">
        <v>0</v>
      </c>
    </row>
    <row r="115" spans="1:15" ht="15" customHeight="1">
      <c r="A115" s="309" t="s">
        <v>131</v>
      </c>
      <c r="B115" s="310"/>
      <c r="C115" s="310"/>
      <c r="D115" s="310"/>
      <c r="E115" s="310"/>
      <c r="F115" s="310"/>
      <c r="G115" s="311"/>
      <c r="H115" s="28">
        <f>H113+H114</f>
        <v>1.2885303550357692</v>
      </c>
      <c r="I115" s="44">
        <f>SUM(I113:I114)</f>
        <v>254</v>
      </c>
    </row>
    <row r="116" spans="1:15" ht="5.0999999999999996" customHeight="1"/>
    <row r="117" spans="1:15" ht="33.75">
      <c r="A117" s="26" t="s">
        <v>61</v>
      </c>
      <c r="B117" s="302" t="s">
        <v>132</v>
      </c>
      <c r="C117" s="303"/>
      <c r="D117" s="303"/>
      <c r="E117" s="303"/>
      <c r="F117" s="303"/>
      <c r="G117" s="304"/>
      <c r="H117" s="26" t="s">
        <v>38</v>
      </c>
      <c r="I117" s="26" t="s">
        <v>39</v>
      </c>
    </row>
    <row r="118" spans="1:15" ht="15" customHeight="1">
      <c r="A118" s="23">
        <v>1</v>
      </c>
      <c r="B118" s="286" t="s">
        <v>132</v>
      </c>
      <c r="C118" s="287"/>
      <c r="D118" s="287"/>
      <c r="E118" s="287"/>
      <c r="F118" s="287"/>
      <c r="G118" s="288"/>
      <c r="H118" s="27">
        <f>I118/I123</f>
        <v>1.8166756119758243</v>
      </c>
      <c r="I118" s="42">
        <v>358.11</v>
      </c>
    </row>
    <row r="119" spans="1:15" ht="15" customHeight="1">
      <c r="A119" s="309" t="s">
        <v>133</v>
      </c>
      <c r="B119" s="310"/>
      <c r="C119" s="310"/>
      <c r="D119" s="310"/>
      <c r="E119" s="310"/>
      <c r="F119" s="310"/>
      <c r="G119" s="311"/>
      <c r="H119" s="28">
        <f>H118</f>
        <v>1.8166756119758243</v>
      </c>
      <c r="I119" s="44">
        <f>I118</f>
        <v>358.11</v>
      </c>
      <c r="J119" s="70"/>
      <c r="K119" s="70"/>
      <c r="L119" s="16"/>
    </row>
    <row r="120" spans="1:15" ht="5.0999999999999996" customHeight="1">
      <c r="A120" s="66"/>
      <c r="B120" s="66"/>
      <c r="C120" s="66"/>
      <c r="D120" s="66"/>
      <c r="E120" s="66"/>
      <c r="F120" s="66"/>
      <c r="G120" s="66"/>
      <c r="H120" s="48"/>
      <c r="I120" s="71"/>
    </row>
    <row r="121" spans="1:15" ht="39" customHeight="1">
      <c r="A121" s="332" t="s">
        <v>134</v>
      </c>
      <c r="B121" s="333"/>
      <c r="C121" s="333"/>
      <c r="D121" s="333"/>
      <c r="E121" s="333"/>
      <c r="F121" s="62">
        <v>0.18</v>
      </c>
      <c r="G121" s="63">
        <f>I123*F121</f>
        <v>35.482284</v>
      </c>
      <c r="H121" s="64" t="s">
        <v>119</v>
      </c>
      <c r="I121" s="79">
        <f>I78</f>
        <v>220</v>
      </c>
      <c r="L121" s="16"/>
    </row>
    <row r="122" spans="1:15" s="14" customFormat="1" ht="16.5" customHeight="1">
      <c r="A122" s="328" t="s">
        <v>120</v>
      </c>
      <c r="B122" s="329"/>
      <c r="C122" s="177" t="s">
        <v>121</v>
      </c>
      <c r="D122" s="177" t="s">
        <v>122</v>
      </c>
      <c r="E122" s="177" t="s">
        <v>123</v>
      </c>
      <c r="F122" s="177" t="s">
        <v>124</v>
      </c>
      <c r="G122" s="177" t="s">
        <v>125</v>
      </c>
      <c r="H122" s="64" t="s">
        <v>126</v>
      </c>
      <c r="I122" s="80" t="s">
        <v>127</v>
      </c>
      <c r="J122" s="81"/>
      <c r="L122" s="81"/>
    </row>
    <row r="123" spans="1:15" ht="16.5" customHeight="1">
      <c r="A123" s="330">
        <f>I37</f>
        <v>0</v>
      </c>
      <c r="B123" s="330"/>
      <c r="C123" s="65">
        <f>I48</f>
        <v>0</v>
      </c>
      <c r="D123" s="65">
        <f>I60</f>
        <v>0</v>
      </c>
      <c r="E123" s="65">
        <f>I67</f>
        <v>0</v>
      </c>
      <c r="F123" s="65">
        <f>I71</f>
        <v>0</v>
      </c>
      <c r="G123" s="65">
        <f>I81</f>
        <v>417.12380000000002</v>
      </c>
      <c r="H123" s="65">
        <f>A123+C123+D123+E123+F123+G123</f>
        <v>417.12380000000002</v>
      </c>
      <c r="I123" s="65">
        <f>H123-I121</f>
        <v>197.12380000000002</v>
      </c>
      <c r="J123" s="70"/>
      <c r="L123" s="16"/>
    </row>
    <row r="124" spans="1:15" ht="5.0999999999999996" customHeight="1"/>
    <row r="125" spans="1:15" ht="12">
      <c r="A125" s="321" t="s">
        <v>136</v>
      </c>
      <c r="B125" s="321"/>
      <c r="C125" s="321"/>
      <c r="D125" s="321"/>
      <c r="E125" s="321"/>
      <c r="F125" s="321"/>
      <c r="G125" s="321"/>
      <c r="H125" s="59">
        <f>H105+H115+H119</f>
        <v>3.1052059670115932</v>
      </c>
      <c r="I125" s="74">
        <f>I105+I115+I119</f>
        <v>612.11</v>
      </c>
    </row>
    <row r="126" spans="1:15" ht="5.0999999999999996" customHeight="1"/>
    <row r="127" spans="1:15">
      <c r="A127" s="301" t="s">
        <v>137</v>
      </c>
      <c r="B127" s="301"/>
      <c r="C127" s="301"/>
      <c r="D127" s="301"/>
      <c r="E127" s="301"/>
      <c r="F127" s="301"/>
      <c r="G127" s="301"/>
      <c r="H127" s="301"/>
      <c r="I127" s="301"/>
    </row>
    <row r="128" spans="1:15" ht="33.75">
      <c r="A128" s="26" t="s">
        <v>36</v>
      </c>
      <c r="B128" s="302" t="s">
        <v>201</v>
      </c>
      <c r="C128" s="303"/>
      <c r="D128" s="303"/>
      <c r="E128" s="303"/>
      <c r="F128" s="303"/>
      <c r="G128" s="304"/>
      <c r="H128" s="26" t="s">
        <v>38</v>
      </c>
      <c r="I128" s="26" t="s">
        <v>39</v>
      </c>
      <c r="K128" s="46"/>
      <c r="L128" s="46"/>
      <c r="M128" s="46"/>
      <c r="N128" s="46"/>
      <c r="O128" s="46"/>
    </row>
    <row r="129" spans="1:19" ht="15" customHeight="1">
      <c r="A129" s="23">
        <v>1</v>
      </c>
      <c r="B129" s="286" t="s">
        <v>139</v>
      </c>
      <c r="C129" s="287"/>
      <c r="D129" s="287"/>
      <c r="E129" s="287"/>
      <c r="F129" s="287"/>
      <c r="G129" s="288"/>
      <c r="H129" s="27">
        <f>I129/$I$95</f>
        <v>1.7273506919168E-2</v>
      </c>
      <c r="I129" s="42">
        <f>($D$139/$E$141)*H139</f>
        <v>7.2051908454496489</v>
      </c>
    </row>
    <row r="130" spans="1:19" ht="15" customHeight="1">
      <c r="A130" s="23">
        <v>2</v>
      </c>
      <c r="B130" s="286" t="s">
        <v>140</v>
      </c>
      <c r="C130" s="287"/>
      <c r="D130" s="287"/>
      <c r="E130" s="287"/>
      <c r="F130" s="287"/>
      <c r="G130" s="288"/>
      <c r="H130" s="27">
        <f t="shared" ref="H130:H133" si="6">I130/$I$95</f>
        <v>7.9723878088467676E-2</v>
      </c>
      <c r="I130" s="42">
        <f>($D$139/$E$141)*H140</f>
        <v>33.254726978998377</v>
      </c>
    </row>
    <row r="131" spans="1:19" ht="15" customHeight="1">
      <c r="A131" s="23">
        <v>3</v>
      </c>
      <c r="B131" s="286" t="s">
        <v>18</v>
      </c>
      <c r="C131" s="287"/>
      <c r="D131" s="287"/>
      <c r="E131" s="287"/>
      <c r="F131" s="287"/>
      <c r="G131" s="288"/>
      <c r="H131" s="27">
        <f t="shared" si="6"/>
        <v>9.3011191103212307E-2</v>
      </c>
      <c r="I131" s="42">
        <f>($D$139/$E$141)*H141</f>
        <v>38.797181475498114</v>
      </c>
    </row>
    <row r="132" spans="1:19" ht="15" customHeight="1">
      <c r="A132" s="23">
        <v>4</v>
      </c>
      <c r="B132" s="286" t="s">
        <v>202</v>
      </c>
      <c r="C132" s="287"/>
      <c r="D132" s="287"/>
      <c r="E132" s="287"/>
      <c r="F132" s="287"/>
      <c r="G132" s="288"/>
      <c r="H132" s="27">
        <f t="shared" si="6"/>
        <v>0</v>
      </c>
      <c r="I132" s="42">
        <f t="shared" ref="I132" si="7">($D$139/$E$140)*G142</f>
        <v>0</v>
      </c>
    </row>
    <row r="133" spans="1:19" ht="15" customHeight="1">
      <c r="A133" s="23">
        <v>5</v>
      </c>
      <c r="B133" s="286" t="s">
        <v>115</v>
      </c>
      <c r="C133" s="287"/>
      <c r="D133" s="287"/>
      <c r="E133" s="287"/>
      <c r="F133" s="287"/>
      <c r="G133" s="288"/>
      <c r="H133" s="27">
        <f t="shared" si="6"/>
        <v>0</v>
      </c>
      <c r="I133" s="42">
        <v>0</v>
      </c>
    </row>
    <row r="134" spans="1:19" ht="15" customHeight="1">
      <c r="A134" s="309" t="s">
        <v>142</v>
      </c>
      <c r="B134" s="310"/>
      <c r="C134" s="310"/>
      <c r="D134" s="310"/>
      <c r="E134" s="310"/>
      <c r="F134" s="310"/>
      <c r="G134" s="311"/>
      <c r="H134" s="28">
        <f>H129+H130+H131+H132+H133</f>
        <v>0.19000857611084798</v>
      </c>
      <c r="I134" s="44">
        <f>SUM(I129:I133)</f>
        <v>79.257099299946134</v>
      </c>
    </row>
    <row r="135" spans="1:19" ht="11.25" customHeight="1">
      <c r="A135" s="175" t="s">
        <v>143</v>
      </c>
      <c r="B135" s="314" t="s">
        <v>144</v>
      </c>
      <c r="C135" s="314"/>
      <c r="D135" s="314"/>
      <c r="E135" s="314"/>
      <c r="F135" s="314"/>
      <c r="G135" s="314"/>
      <c r="H135" s="314"/>
      <c r="I135" s="314"/>
      <c r="K135" s="46"/>
      <c r="L135" s="46"/>
      <c r="M135" s="46"/>
      <c r="N135" s="46"/>
      <c r="O135" s="46"/>
      <c r="P135" s="46"/>
      <c r="Q135" s="46"/>
      <c r="R135" s="46"/>
      <c r="S135" s="46"/>
    </row>
    <row r="136" spans="1:19" ht="20.25" customHeight="1">
      <c r="A136" s="175" t="s">
        <v>145</v>
      </c>
      <c r="B136" s="334" t="s">
        <v>146</v>
      </c>
      <c r="C136" s="334"/>
      <c r="D136" s="334"/>
      <c r="E136" s="334"/>
      <c r="F136" s="334"/>
      <c r="G136" s="334"/>
      <c r="H136" s="334"/>
      <c r="I136" s="334"/>
      <c r="K136" s="46"/>
      <c r="L136" s="46"/>
      <c r="M136" s="46"/>
      <c r="N136" s="46"/>
      <c r="O136" s="46"/>
      <c r="P136" s="46"/>
      <c r="Q136" s="46"/>
      <c r="R136" s="46"/>
      <c r="S136" s="46"/>
    </row>
    <row r="137" spans="1:19" ht="13.5" customHeight="1">
      <c r="A137" s="335" t="s">
        <v>147</v>
      </c>
      <c r="B137" s="336"/>
      <c r="C137" s="336"/>
      <c r="D137" s="336"/>
      <c r="E137" s="336"/>
      <c r="F137" s="336"/>
      <c r="G137" s="336"/>
      <c r="H137" s="336"/>
      <c r="I137" s="336"/>
    </row>
    <row r="138" spans="1:19" ht="13.5" customHeight="1">
      <c r="A138" s="337" t="s">
        <v>148</v>
      </c>
      <c r="B138" s="338"/>
      <c r="C138" s="82" t="s">
        <v>149</v>
      </c>
      <c r="D138" s="338" t="s">
        <v>150</v>
      </c>
      <c r="E138" s="339"/>
      <c r="F138" s="82" t="s">
        <v>151</v>
      </c>
      <c r="G138" s="82" t="s">
        <v>152</v>
      </c>
      <c r="H138" s="338" t="s">
        <v>153</v>
      </c>
      <c r="I138" s="338"/>
    </row>
    <row r="139" spans="1:19" ht="13.5" customHeight="1">
      <c r="A139" s="340">
        <f>I95</f>
        <v>417.12380000000002</v>
      </c>
      <c r="B139" s="341"/>
      <c r="C139" s="65">
        <f>I125</f>
        <v>612.11</v>
      </c>
      <c r="D139" s="342">
        <f>A139+C139</f>
        <v>1029.2338</v>
      </c>
      <c r="E139" s="343"/>
      <c r="F139" s="82" t="s">
        <v>139</v>
      </c>
      <c r="G139" s="83">
        <v>1.6500000000000001E-2</v>
      </c>
      <c r="H139" s="344">
        <v>6.4999999999999997E-3</v>
      </c>
      <c r="I139" s="344"/>
      <c r="J139" s="70"/>
    </row>
    <row r="140" spans="1:19" ht="13.5" customHeight="1">
      <c r="A140" s="345" t="s">
        <v>154</v>
      </c>
      <c r="B140" s="346"/>
      <c r="C140" s="82">
        <v>1</v>
      </c>
      <c r="D140" s="84">
        <f>G143/1</f>
        <v>0.1275</v>
      </c>
      <c r="E140" s="85">
        <f>C140-D140</f>
        <v>0.87250000000000005</v>
      </c>
      <c r="F140" s="82" t="s">
        <v>140</v>
      </c>
      <c r="G140" s="83">
        <v>7.5999999999999998E-2</v>
      </c>
      <c r="H140" s="344">
        <v>0.03</v>
      </c>
      <c r="I140" s="344"/>
    </row>
    <row r="141" spans="1:19" ht="13.5" customHeight="1">
      <c r="A141" s="347" t="s">
        <v>155</v>
      </c>
      <c r="B141" s="348"/>
      <c r="C141" s="82">
        <v>1</v>
      </c>
      <c r="D141" s="84">
        <f>H143</f>
        <v>7.1500000000000008E-2</v>
      </c>
      <c r="E141" s="86">
        <f>C141-D141</f>
        <v>0.92849999999999999</v>
      </c>
      <c r="F141" s="82" t="s">
        <v>18</v>
      </c>
      <c r="G141" s="83">
        <f>I11</f>
        <v>3.5000000000000003E-2</v>
      </c>
      <c r="H141" s="344">
        <f>I11</f>
        <v>3.5000000000000003E-2</v>
      </c>
      <c r="I141" s="344"/>
    </row>
    <row r="142" spans="1:19" ht="13.5" customHeight="1">
      <c r="A142" s="347" t="s">
        <v>203</v>
      </c>
      <c r="B142" s="348"/>
      <c r="C142" s="82">
        <v>1</v>
      </c>
      <c r="D142" s="87">
        <v>0.09</v>
      </c>
      <c r="E142" s="88">
        <f>C142-D142</f>
        <v>0.91</v>
      </c>
      <c r="F142" s="82" t="s">
        <v>157</v>
      </c>
      <c r="G142" s="83">
        <v>0</v>
      </c>
      <c r="H142" s="344">
        <v>0</v>
      </c>
      <c r="I142" s="344"/>
    </row>
    <row r="143" spans="1:19" ht="18" customHeight="1">
      <c r="A143" s="178" t="s">
        <v>158</v>
      </c>
      <c r="B143" s="349" t="s">
        <v>159</v>
      </c>
      <c r="C143" s="349"/>
      <c r="D143" s="349"/>
      <c r="E143" s="349"/>
      <c r="F143" s="89" t="s">
        <v>160</v>
      </c>
      <c r="G143" s="90">
        <f>SUM(G139:G142)</f>
        <v>0.1275</v>
      </c>
      <c r="H143" s="350">
        <f>SUM(H139:I142)</f>
        <v>7.1500000000000008E-2</v>
      </c>
      <c r="I143" s="350"/>
    </row>
    <row r="144" spans="1:19" ht="5.0999999999999996" customHeight="1">
      <c r="A144" s="91"/>
      <c r="B144" s="351"/>
      <c r="C144" s="351"/>
      <c r="D144" s="351"/>
      <c r="E144" s="351"/>
      <c r="F144" s="351"/>
      <c r="G144" s="351"/>
      <c r="H144" s="351"/>
      <c r="I144" s="351"/>
    </row>
    <row r="145" spans="1:10" ht="12">
      <c r="A145" s="321" t="s">
        <v>161</v>
      </c>
      <c r="B145" s="321"/>
      <c r="C145" s="321"/>
      <c r="D145" s="321"/>
      <c r="E145" s="321"/>
      <c r="F145" s="321"/>
      <c r="G145" s="321"/>
      <c r="H145" s="59">
        <f>H134</f>
        <v>0.19000857611084798</v>
      </c>
      <c r="I145" s="74">
        <f>I134</f>
        <v>79.257099299946134</v>
      </c>
    </row>
    <row r="146" spans="1:10" ht="5.0999999999999996" customHeight="1"/>
    <row r="147" spans="1:10">
      <c r="A147" s="352" t="s">
        <v>162</v>
      </c>
      <c r="B147" s="352"/>
      <c r="C147" s="352"/>
      <c r="D147" s="352"/>
      <c r="E147" s="352"/>
      <c r="F147" s="352"/>
      <c r="G147" s="352"/>
      <c r="H147" s="352"/>
      <c r="I147" s="352"/>
    </row>
    <row r="148" spans="1:10">
      <c r="A148" s="301" t="s">
        <v>35</v>
      </c>
      <c r="B148" s="301"/>
      <c r="C148" s="301"/>
      <c r="D148" s="301"/>
      <c r="E148" s="301"/>
      <c r="F148" s="301"/>
      <c r="G148" s="301"/>
      <c r="H148" s="301"/>
      <c r="I148" s="301"/>
    </row>
    <row r="149" spans="1:10" ht="15" customHeight="1">
      <c r="A149" s="23">
        <v>1</v>
      </c>
      <c r="B149" s="286" t="s">
        <v>163</v>
      </c>
      <c r="C149" s="287"/>
      <c r="D149" s="287"/>
      <c r="E149" s="287"/>
      <c r="F149" s="287"/>
      <c r="G149" s="288"/>
      <c r="H149" s="27">
        <f>I149/$G$166</f>
        <v>0</v>
      </c>
      <c r="I149" s="94">
        <f>I37</f>
        <v>0</v>
      </c>
    </row>
    <row r="150" spans="1:10" ht="15" customHeight="1">
      <c r="A150" s="23">
        <v>2</v>
      </c>
      <c r="B150" s="286" t="s">
        <v>164</v>
      </c>
      <c r="C150" s="287"/>
      <c r="D150" s="287"/>
      <c r="E150" s="287"/>
      <c r="F150" s="287"/>
      <c r="G150" s="288"/>
      <c r="H150" s="27">
        <f t="shared" ref="H150:H151" si="8">I150/$G$166</f>
        <v>0</v>
      </c>
      <c r="I150" s="94">
        <f>I48+I60+I67+I71</f>
        <v>0</v>
      </c>
    </row>
    <row r="151" spans="1:10" ht="15" customHeight="1">
      <c r="A151" s="23">
        <v>3</v>
      </c>
      <c r="B151" s="305" t="s">
        <v>165</v>
      </c>
      <c r="C151" s="305"/>
      <c r="D151" s="305"/>
      <c r="E151" s="305"/>
      <c r="F151" s="305"/>
      <c r="G151" s="305"/>
      <c r="H151" s="27">
        <f t="shared" si="8"/>
        <v>0.26970532426435995</v>
      </c>
      <c r="I151" s="94">
        <f>I81</f>
        <v>417.12380000000002</v>
      </c>
    </row>
    <row r="152" spans="1:10" s="12" customFormat="1" ht="15" customHeight="1">
      <c r="A152" s="353" t="s">
        <v>166</v>
      </c>
      <c r="B152" s="354"/>
      <c r="C152" s="354"/>
      <c r="D152" s="354"/>
      <c r="E152" s="354"/>
      <c r="F152" s="354"/>
      <c r="G152" s="355"/>
      <c r="H152" s="59">
        <f>H149+H150+H151</f>
        <v>0.26970532426435995</v>
      </c>
      <c r="I152" s="74">
        <f>SUM(I149:I151)</f>
        <v>417.12380000000002</v>
      </c>
      <c r="J152" s="95"/>
    </row>
    <row r="153" spans="1:10" ht="5.0999999999999996" customHeight="1"/>
    <row r="154" spans="1:10">
      <c r="A154" s="301" t="s">
        <v>108</v>
      </c>
      <c r="B154" s="301"/>
      <c r="C154" s="301"/>
      <c r="D154" s="301"/>
      <c r="E154" s="301"/>
      <c r="F154" s="301"/>
      <c r="G154" s="301"/>
      <c r="H154" s="301"/>
      <c r="I154" s="301"/>
    </row>
    <row r="155" spans="1:10" ht="15" customHeight="1">
      <c r="A155" s="23">
        <v>1</v>
      </c>
      <c r="B155" s="286" t="s">
        <v>167</v>
      </c>
      <c r="C155" s="287"/>
      <c r="D155" s="287"/>
      <c r="E155" s="287"/>
      <c r="F155" s="287"/>
      <c r="G155" s="288"/>
      <c r="H155" s="27">
        <f>I155/$G$166</f>
        <v>0.2244290976735428</v>
      </c>
      <c r="I155" s="42">
        <v>347.1</v>
      </c>
    </row>
    <row r="156" spans="1:10" ht="15" customHeight="1">
      <c r="A156" s="23">
        <v>2</v>
      </c>
      <c r="B156" s="286" t="s">
        <v>168</v>
      </c>
      <c r="C156" s="287"/>
      <c r="D156" s="287"/>
      <c r="E156" s="287"/>
      <c r="F156" s="287"/>
      <c r="G156" s="288"/>
      <c r="H156" s="27">
        <f t="shared" ref="H156:H157" si="9">I156/$G$166</f>
        <v>0.22307127253636491</v>
      </c>
      <c r="I156" s="42">
        <v>345</v>
      </c>
    </row>
    <row r="157" spans="1:10" ht="15" customHeight="1">
      <c r="A157" s="23">
        <v>3</v>
      </c>
      <c r="B157" s="286" t="s">
        <v>169</v>
      </c>
      <c r="C157" s="287"/>
      <c r="D157" s="287"/>
      <c r="E157" s="287"/>
      <c r="F157" s="287"/>
      <c r="G157" s="288"/>
      <c r="H157" s="27">
        <f t="shared" si="9"/>
        <v>0.23154798089274681</v>
      </c>
      <c r="I157" s="42">
        <f>I119</f>
        <v>358.11</v>
      </c>
    </row>
    <row r="158" spans="1:10" ht="15" customHeight="1">
      <c r="A158" s="353" t="s">
        <v>170</v>
      </c>
      <c r="B158" s="354"/>
      <c r="C158" s="354"/>
      <c r="D158" s="354"/>
      <c r="E158" s="354"/>
      <c r="F158" s="354"/>
      <c r="G158" s="355"/>
      <c r="H158" s="59">
        <f>H155+H156+H157</f>
        <v>0.6790483511026546</v>
      </c>
      <c r="I158" s="74">
        <f>I155+I156+I157</f>
        <v>1050.21</v>
      </c>
    </row>
    <row r="159" spans="1:10" ht="5.0999999999999996" customHeight="1"/>
    <row r="160" spans="1:10">
      <c r="A160" s="301" t="s">
        <v>137</v>
      </c>
      <c r="B160" s="301"/>
      <c r="C160" s="301"/>
      <c r="D160" s="301"/>
      <c r="E160" s="301"/>
      <c r="F160" s="301"/>
      <c r="G160" s="301"/>
      <c r="H160" s="301"/>
      <c r="I160" s="301"/>
    </row>
    <row r="161" spans="1:11" ht="15" customHeight="1">
      <c r="A161" s="23">
        <v>1</v>
      </c>
      <c r="B161" s="286" t="s">
        <v>171</v>
      </c>
      <c r="C161" s="287"/>
      <c r="D161" s="287"/>
      <c r="E161" s="287"/>
      <c r="F161" s="287"/>
      <c r="G161" s="288"/>
      <c r="H161" s="27">
        <f>I161/$G$166</f>
        <v>5.124632463298557E-2</v>
      </c>
      <c r="I161" s="42">
        <f>I134</f>
        <v>79.257099299946134</v>
      </c>
    </row>
    <row r="162" spans="1:11" ht="15" customHeight="1">
      <c r="A162" s="353" t="s">
        <v>172</v>
      </c>
      <c r="B162" s="354"/>
      <c r="C162" s="354"/>
      <c r="D162" s="354"/>
      <c r="E162" s="354"/>
      <c r="F162" s="354"/>
      <c r="G162" s="355"/>
      <c r="H162" s="59">
        <f>H161</f>
        <v>5.124632463298557E-2</v>
      </c>
      <c r="I162" s="74">
        <f>I134</f>
        <v>79.257099299946134</v>
      </c>
      <c r="K162" s="96"/>
    </row>
    <row r="163" spans="1:11" ht="5.0999999999999996" customHeight="1"/>
    <row r="164" spans="1:11">
      <c r="A164" s="356" t="s">
        <v>162</v>
      </c>
      <c r="B164" s="356"/>
      <c r="C164" s="356"/>
      <c r="D164" s="356"/>
      <c r="E164" s="356"/>
      <c r="F164" s="356"/>
      <c r="G164" s="356"/>
      <c r="H164" s="356"/>
      <c r="I164" s="356"/>
    </row>
    <row r="165" spans="1:11" ht="45">
      <c r="A165" s="357" t="s">
        <v>173</v>
      </c>
      <c r="B165" s="357"/>
      <c r="C165" s="357"/>
      <c r="D165" s="357"/>
      <c r="E165" s="357"/>
      <c r="F165" s="357"/>
      <c r="G165" s="92" t="s">
        <v>174</v>
      </c>
      <c r="H165" s="92" t="s">
        <v>175</v>
      </c>
      <c r="I165" s="92" t="s">
        <v>176</v>
      </c>
    </row>
    <row r="166" spans="1:11" ht="11.25" customHeight="1">
      <c r="A166" s="358" t="str">
        <f>D5</f>
        <v>Auxiliar de Limpeza segunda-sexta</v>
      </c>
      <c r="B166" s="359"/>
      <c r="C166" s="359"/>
      <c r="D166" s="359"/>
      <c r="E166" s="359"/>
      <c r="F166" s="360"/>
      <c r="G166" s="93">
        <f>I152+I158+I162</f>
        <v>1546.5908992999462</v>
      </c>
      <c r="H166" s="92">
        <f>IF(D6="12x36",2,1)</f>
        <v>1</v>
      </c>
      <c r="I166" s="93">
        <f>G166*H166</f>
        <v>1546.5908992999462</v>
      </c>
    </row>
    <row r="167" spans="1:11">
      <c r="A167" s="358"/>
      <c r="B167" s="359"/>
      <c r="C167" s="359"/>
      <c r="D167" s="359"/>
      <c r="E167" s="359"/>
      <c r="F167" s="360"/>
      <c r="G167" s="92"/>
      <c r="H167" s="92"/>
      <c r="I167" s="93"/>
    </row>
    <row r="168" spans="1:11" s="12" customFormat="1" ht="12">
      <c r="A168" s="361" t="s">
        <v>177</v>
      </c>
      <c r="B168" s="362"/>
      <c r="C168" s="362"/>
      <c r="D168" s="362"/>
      <c r="E168" s="362"/>
      <c r="F168" s="362"/>
      <c r="G168" s="362"/>
      <c r="H168" s="363"/>
      <c r="I168" s="97">
        <f>I166+I167</f>
        <v>1546.5908992999462</v>
      </c>
      <c r="J168" s="95"/>
    </row>
  </sheetData>
  <mergeCells count="168">
    <mergeCell ref="A164:I164"/>
    <mergeCell ref="A165:F165"/>
    <mergeCell ref="A166:F166"/>
    <mergeCell ref="A167:F167"/>
    <mergeCell ref="A168:H168"/>
    <mergeCell ref="G12:G14"/>
    <mergeCell ref="G15:G17"/>
    <mergeCell ref="G18:G20"/>
    <mergeCell ref="I5:I6"/>
    <mergeCell ref="I7:I8"/>
    <mergeCell ref="G7:H8"/>
    <mergeCell ref="A12:F14"/>
    <mergeCell ref="A15:F17"/>
    <mergeCell ref="G5:H6"/>
    <mergeCell ref="A18:F20"/>
    <mergeCell ref="A152:G152"/>
    <mergeCell ref="A154:I154"/>
    <mergeCell ref="B155:G155"/>
    <mergeCell ref="B156:G156"/>
    <mergeCell ref="B157:G157"/>
    <mergeCell ref="A158:G158"/>
    <mergeCell ref="A160:I160"/>
    <mergeCell ref="B161:G161"/>
    <mergeCell ref="A162:G162"/>
    <mergeCell ref="B143:E143"/>
    <mergeCell ref="H143:I143"/>
    <mergeCell ref="B144:I144"/>
    <mergeCell ref="A145:G145"/>
    <mergeCell ref="A147:I147"/>
    <mergeCell ref="A148:I148"/>
    <mergeCell ref="B149:G149"/>
    <mergeCell ref="B150:G150"/>
    <mergeCell ref="B151:G151"/>
    <mergeCell ref="A139:B139"/>
    <mergeCell ref="D139:E139"/>
    <mergeCell ref="H139:I139"/>
    <mergeCell ref="A140:B140"/>
    <mergeCell ref="H140:I140"/>
    <mergeCell ref="A141:B141"/>
    <mergeCell ref="H141:I141"/>
    <mergeCell ref="A142:B142"/>
    <mergeCell ref="H142:I142"/>
    <mergeCell ref="B132:G132"/>
    <mergeCell ref="B133:G133"/>
    <mergeCell ref="A134:G134"/>
    <mergeCell ref="B135:I135"/>
    <mergeCell ref="B136:I136"/>
    <mergeCell ref="A137:I137"/>
    <mergeCell ref="A138:B138"/>
    <mergeCell ref="D138:E138"/>
    <mergeCell ref="H138:I138"/>
    <mergeCell ref="A121:E121"/>
    <mergeCell ref="A122:B122"/>
    <mergeCell ref="A123:B123"/>
    <mergeCell ref="A125:G125"/>
    <mergeCell ref="A127:I127"/>
    <mergeCell ref="B128:G128"/>
    <mergeCell ref="B129:G129"/>
    <mergeCell ref="B130:G130"/>
    <mergeCell ref="B131:G131"/>
    <mergeCell ref="A110:B110"/>
    <mergeCell ref="B111:I111"/>
    <mergeCell ref="B112:G112"/>
    <mergeCell ref="B113:G113"/>
    <mergeCell ref="B114:G114"/>
    <mergeCell ref="A115:G115"/>
    <mergeCell ref="B117:G117"/>
    <mergeCell ref="B118:G118"/>
    <mergeCell ref="A119:G119"/>
    <mergeCell ref="B100:G100"/>
    <mergeCell ref="B101:G101"/>
    <mergeCell ref="B102:G102"/>
    <mergeCell ref="B103:G103"/>
    <mergeCell ref="B104:G104"/>
    <mergeCell ref="A105:G105"/>
    <mergeCell ref="B106:I106"/>
    <mergeCell ref="A108:E108"/>
    <mergeCell ref="A109:B109"/>
    <mergeCell ref="A88:B88"/>
    <mergeCell ref="A89:B89"/>
    <mergeCell ref="A91:I91"/>
    <mergeCell ref="A92:B92"/>
    <mergeCell ref="A93:B93"/>
    <mergeCell ref="A95:G95"/>
    <mergeCell ref="A97:I97"/>
    <mergeCell ref="B98:G98"/>
    <mergeCell ref="B99:G99"/>
    <mergeCell ref="B78:G78"/>
    <mergeCell ref="B79:G79"/>
    <mergeCell ref="B80:G80"/>
    <mergeCell ref="A81:G81"/>
    <mergeCell ref="B82:G82"/>
    <mergeCell ref="A83:I83"/>
    <mergeCell ref="A84:B84"/>
    <mergeCell ref="A85:B85"/>
    <mergeCell ref="A87:I87"/>
    <mergeCell ref="B66:G66"/>
    <mergeCell ref="A67:G67"/>
    <mergeCell ref="B69:G69"/>
    <mergeCell ref="B70:G70"/>
    <mergeCell ref="A71:G71"/>
    <mergeCell ref="A73:G73"/>
    <mergeCell ref="B75:G75"/>
    <mergeCell ref="B76:G76"/>
    <mergeCell ref="B77:G77"/>
    <mergeCell ref="B57:G57"/>
    <mergeCell ref="B58:G58"/>
    <mergeCell ref="B59:G59"/>
    <mergeCell ref="A60:G60"/>
    <mergeCell ref="B61:I61"/>
    <mergeCell ref="B62:I62"/>
    <mergeCell ref="B63:G63"/>
    <mergeCell ref="B64:G64"/>
    <mergeCell ref="B65:G65"/>
    <mergeCell ref="A48:G48"/>
    <mergeCell ref="A49:I49"/>
    <mergeCell ref="A50:I50"/>
    <mergeCell ref="B51:G51"/>
    <mergeCell ref="B52:G52"/>
    <mergeCell ref="B53:G53"/>
    <mergeCell ref="B54:G54"/>
    <mergeCell ref="B55:G55"/>
    <mergeCell ref="B56:G56"/>
    <mergeCell ref="B39:G39"/>
    <mergeCell ref="B40:G40"/>
    <mergeCell ref="B41:G41"/>
    <mergeCell ref="B42:G42"/>
    <mergeCell ref="B43:G43"/>
    <mergeCell ref="B44:G44"/>
    <mergeCell ref="B45:G45"/>
    <mergeCell ref="B46:G46"/>
    <mergeCell ref="B47:G47"/>
    <mergeCell ref="B29:G29"/>
    <mergeCell ref="B30:G30"/>
    <mergeCell ref="B31:G31"/>
    <mergeCell ref="B32:G32"/>
    <mergeCell ref="B33:G33"/>
    <mergeCell ref="B34:G34"/>
    <mergeCell ref="B35:G35"/>
    <mergeCell ref="B36:G36"/>
    <mergeCell ref="A37:G37"/>
    <mergeCell ref="A10:F10"/>
    <mergeCell ref="A11:F11"/>
    <mergeCell ref="A21:F21"/>
    <mergeCell ref="A22:F22"/>
    <mergeCell ref="A23:F23"/>
    <mergeCell ref="A24:F24"/>
    <mergeCell ref="A25:F25"/>
    <mergeCell ref="A27:I27"/>
    <mergeCell ref="B28:G28"/>
    <mergeCell ref="A6:C6"/>
    <mergeCell ref="D6:F6"/>
    <mergeCell ref="A7:C7"/>
    <mergeCell ref="D7:F7"/>
    <mergeCell ref="A8:C8"/>
    <mergeCell ref="D8:F8"/>
    <mergeCell ref="A9:C9"/>
    <mergeCell ref="D9:F9"/>
    <mergeCell ref="G9:H9"/>
    <mergeCell ref="A1:I1"/>
    <mergeCell ref="A2:B2"/>
    <mergeCell ref="C2:D2"/>
    <mergeCell ref="E2:I2"/>
    <mergeCell ref="A3:B3"/>
    <mergeCell ref="C3:D3"/>
    <mergeCell ref="F3:G3"/>
    <mergeCell ref="A5:C5"/>
    <mergeCell ref="D5:F5"/>
  </mergeCells>
  <printOptions horizontalCentered="1"/>
  <pageMargins left="1.2955118110236199" right="0.511811023622047" top="1.34740157480315" bottom="0.78740157480314998" header="0.31496062992126" footer="0.31496062992126"/>
  <pageSetup paperSize="9" scale="73" firstPageNumber="80" fitToHeight="3" orientation="portrait" useFirstPageNumber="1" r:id="rId1"/>
  <rowBreaks count="2" manualBreakCount="2">
    <brk id="62" max="8" man="1"/>
    <brk id="12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2"/>
  <sheetViews>
    <sheetView workbookViewId="0">
      <selection activeCell="A6" sqref="A6:E6"/>
    </sheetView>
  </sheetViews>
  <sheetFormatPr defaultColWidth="8.42578125" defaultRowHeight="15"/>
  <cols>
    <col min="1" max="1" width="19.85546875" style="1" customWidth="1"/>
    <col min="2" max="2" width="11.140625" style="1" customWidth="1"/>
    <col min="3" max="3" width="13.28515625" style="1" customWidth="1"/>
    <col min="4" max="4" width="26" style="1" customWidth="1"/>
    <col min="5" max="5" width="12.5703125" style="1" customWidth="1"/>
    <col min="6" max="6" width="7.140625" style="1" customWidth="1"/>
    <col min="7" max="7" width="14" style="1" customWidth="1"/>
    <col min="8" max="16384" width="8.42578125" style="1"/>
  </cols>
  <sheetData>
    <row r="1" spans="1:7" ht="12" customHeight="1"/>
    <row r="2" spans="1:7">
      <c r="A2" s="380" t="s">
        <v>204</v>
      </c>
      <c r="B2" s="380"/>
      <c r="C2" s="380"/>
      <c r="D2" s="380"/>
      <c r="E2" s="380"/>
      <c r="F2" s="380"/>
      <c r="G2" s="380"/>
    </row>
    <row r="3" spans="1:7" ht="29.25" customHeight="1">
      <c r="A3" s="2" t="s">
        <v>205</v>
      </c>
      <c r="B3" s="2" t="s">
        <v>206</v>
      </c>
      <c r="C3" s="2" t="s">
        <v>207</v>
      </c>
      <c r="D3" s="2" t="s">
        <v>208</v>
      </c>
      <c r="E3" s="3" t="s">
        <v>96</v>
      </c>
      <c r="F3" s="3" t="s">
        <v>209</v>
      </c>
      <c r="G3" s="3" t="s">
        <v>210</v>
      </c>
    </row>
    <row r="4" spans="1:7">
      <c r="A4" s="4" t="s">
        <v>7</v>
      </c>
      <c r="B4" s="4" t="s">
        <v>13</v>
      </c>
      <c r="C4" s="5" t="s">
        <v>211</v>
      </c>
      <c r="D4" s="5" t="s">
        <v>212</v>
      </c>
      <c r="E4" s="6">
        <f>'Aux. Limpeza 40h'!I168</f>
        <v>1702.2698976844374</v>
      </c>
      <c r="F4" s="7">
        <v>1</v>
      </c>
      <c r="G4" s="6">
        <f t="shared" ref="G4" si="0">F4*E4</f>
        <v>1702.2698976844374</v>
      </c>
    </row>
    <row r="5" spans="1:7">
      <c r="A5" s="4" t="s">
        <v>7</v>
      </c>
      <c r="B5" s="4" t="s">
        <v>13</v>
      </c>
      <c r="C5" s="5" t="s">
        <v>213</v>
      </c>
      <c r="D5" s="5" t="s">
        <v>212</v>
      </c>
      <c r="E5" s="6">
        <f>'Aux Limpeza 30h'!I168</f>
        <v>1546.5908992999462</v>
      </c>
      <c r="F5" s="7">
        <v>1</v>
      </c>
      <c r="G5" s="6">
        <f>'Aux Limpeza 30h'!I168</f>
        <v>1546.5908992999462</v>
      </c>
    </row>
    <row r="6" spans="1:7">
      <c r="A6" s="381" t="s">
        <v>160</v>
      </c>
      <c r="B6" s="382"/>
      <c r="C6" s="382"/>
      <c r="D6" s="382"/>
      <c r="E6" s="383"/>
      <c r="F6" s="8">
        <f>SUM(F4:F5)</f>
        <v>2</v>
      </c>
      <c r="G6" s="9">
        <f>SUM(G4:G5)</f>
        <v>3248.8607969843833</v>
      </c>
    </row>
    <row r="9" spans="1:7">
      <c r="G9" s="10"/>
    </row>
    <row r="12" spans="1:7">
      <c r="A12" s="11"/>
      <c r="B12" s="11"/>
      <c r="C12" s="11"/>
      <c r="D12" s="11"/>
    </row>
  </sheetData>
  <mergeCells count="2">
    <mergeCell ref="A2:G2"/>
    <mergeCell ref="A6:E6"/>
  </mergeCells>
  <pageMargins left="1.1416666666666699" right="0.51180555555555496" top="1.25972222222222" bottom="0.78749999999999998" header="0.51180555555555496" footer="0.51180555555555496"/>
  <pageSetup paperSize="9" firstPageNumber="0" orientation="landscape" useFirstPageNumber="1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1"/>
  <sheetViews>
    <sheetView workbookViewId="0">
      <selection activeCell="I5" sqref="I5:I6"/>
    </sheetView>
  </sheetViews>
  <sheetFormatPr defaultColWidth="8.42578125" defaultRowHeight="15"/>
  <cols>
    <col min="1" max="1" width="19.85546875" style="1" customWidth="1"/>
    <col min="2" max="2" width="11.140625" style="1" customWidth="1"/>
    <col min="3" max="3" width="13.28515625" style="1" customWidth="1"/>
    <col min="4" max="4" width="26" style="1" customWidth="1"/>
    <col min="5" max="5" width="12.5703125" style="1" customWidth="1"/>
    <col min="6" max="6" width="7.140625" style="1" customWidth="1"/>
    <col min="7" max="7" width="14" style="1" customWidth="1"/>
    <col min="8" max="16384" width="8.42578125" style="1"/>
  </cols>
  <sheetData>
    <row r="1" spans="1:7" ht="1.5" customHeight="1"/>
    <row r="2" spans="1:7">
      <c r="A2" s="380" t="s">
        <v>204</v>
      </c>
      <c r="B2" s="380"/>
      <c r="C2" s="380"/>
      <c r="D2" s="380"/>
      <c r="E2" s="380"/>
      <c r="F2" s="380"/>
      <c r="G2" s="380"/>
    </row>
    <row r="3" spans="1:7" ht="29.25" customHeight="1">
      <c r="A3" s="2" t="s">
        <v>205</v>
      </c>
      <c r="B3" s="2" t="s">
        <v>206</v>
      </c>
      <c r="C3" s="2" t="s">
        <v>207</v>
      </c>
      <c r="D3" s="2" t="s">
        <v>208</v>
      </c>
      <c r="E3" s="3" t="s">
        <v>96</v>
      </c>
      <c r="F3" s="3" t="s">
        <v>209</v>
      </c>
      <c r="G3" s="3" t="s">
        <v>210</v>
      </c>
    </row>
    <row r="4" spans="1:7">
      <c r="A4" s="4" t="s">
        <v>7</v>
      </c>
      <c r="B4" s="4" t="s">
        <v>13</v>
      </c>
      <c r="C4" s="5" t="s">
        <v>211</v>
      </c>
      <c r="D4" s="5" t="s">
        <v>212</v>
      </c>
      <c r="E4" s="6">
        <f>'Aux. Limpeza 40h'!I168</f>
        <v>1702.2698976844374</v>
      </c>
      <c r="F4" s="7">
        <v>1</v>
      </c>
      <c r="G4" s="6">
        <f t="shared" ref="G4" si="0">F4*E4</f>
        <v>1702.2698976844374</v>
      </c>
    </row>
    <row r="5" spans="1:7">
      <c r="A5" s="381" t="s">
        <v>160</v>
      </c>
      <c r="B5" s="382"/>
      <c r="C5" s="382"/>
      <c r="D5" s="382"/>
      <c r="E5" s="383"/>
      <c r="F5" s="8">
        <f>SUM(F4:F4)</f>
        <v>1</v>
      </c>
      <c r="G5" s="9">
        <f>SUM(G4:G4)</f>
        <v>1702.2698976844374</v>
      </c>
    </row>
    <row r="8" spans="1:7">
      <c r="G8" s="10"/>
    </row>
    <row r="11" spans="1:7">
      <c r="A11" s="11"/>
      <c r="B11" s="11"/>
      <c r="C11" s="11"/>
      <c r="D11" s="11"/>
    </row>
  </sheetData>
  <mergeCells count="2">
    <mergeCell ref="A2:G2"/>
    <mergeCell ref="A5:E5"/>
  </mergeCells>
  <pageMargins left="0.94444444444444398" right="0.51180555555555496" top="1.22013888888889" bottom="0.78749999999999998" header="0.51180555555555496" footer="0.51180555555555496"/>
  <pageSetup paperSize="9" firstPageNumber="0" orientation="landscape" useFirstPageNumber="1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1"/>
  <sheetViews>
    <sheetView topLeftCell="A2" workbookViewId="0">
      <selection activeCell="A5" sqref="A5:E5"/>
    </sheetView>
  </sheetViews>
  <sheetFormatPr defaultColWidth="8.42578125" defaultRowHeight="15"/>
  <cols>
    <col min="1" max="1" width="19.85546875" style="1" customWidth="1"/>
    <col min="2" max="2" width="11.140625" style="1" customWidth="1"/>
    <col min="3" max="3" width="13.28515625" style="1" customWidth="1"/>
    <col min="4" max="4" width="26" style="1" customWidth="1"/>
    <col min="5" max="5" width="12.5703125" style="1" customWidth="1"/>
    <col min="6" max="6" width="7.140625" style="1" customWidth="1"/>
    <col min="7" max="7" width="14" style="1" customWidth="1"/>
    <col min="8" max="16384" width="8.42578125" style="1"/>
  </cols>
  <sheetData>
    <row r="1" spans="1:7" ht="189" hidden="1" customHeight="1"/>
    <row r="2" spans="1:7">
      <c r="A2" s="380" t="s">
        <v>204</v>
      </c>
      <c r="B2" s="380"/>
      <c r="C2" s="380"/>
      <c r="D2" s="380"/>
      <c r="E2" s="380"/>
      <c r="F2" s="380"/>
      <c r="G2" s="380"/>
    </row>
    <row r="3" spans="1:7" ht="29.25" customHeight="1">
      <c r="A3" s="2" t="s">
        <v>205</v>
      </c>
      <c r="B3" s="2" t="s">
        <v>206</v>
      </c>
      <c r="C3" s="2" t="s">
        <v>207</v>
      </c>
      <c r="D3" s="2" t="s">
        <v>208</v>
      </c>
      <c r="E3" s="3" t="s">
        <v>96</v>
      </c>
      <c r="F3" s="3" t="s">
        <v>209</v>
      </c>
      <c r="G3" s="3" t="s">
        <v>210</v>
      </c>
    </row>
    <row r="4" spans="1:7">
      <c r="A4" s="4" t="s">
        <v>7</v>
      </c>
      <c r="B4" s="4" t="s">
        <v>13</v>
      </c>
      <c r="C4" s="5" t="s">
        <v>213</v>
      </c>
      <c r="D4" s="5" t="s">
        <v>212</v>
      </c>
      <c r="E4" s="6">
        <f>'Resumo (2)'!E5</f>
        <v>1546.5908992999462</v>
      </c>
      <c r="F4" s="7">
        <v>1</v>
      </c>
      <c r="G4" s="6">
        <f>'Aux Limpeza 30h'!I168</f>
        <v>1546.5908992999462</v>
      </c>
    </row>
    <row r="5" spans="1:7">
      <c r="A5" s="381" t="s">
        <v>160</v>
      </c>
      <c r="B5" s="382"/>
      <c r="C5" s="382"/>
      <c r="D5" s="382"/>
      <c r="E5" s="383"/>
      <c r="F5" s="8">
        <f>SUM(F4:F4)</f>
        <v>1</v>
      </c>
      <c r="G5" s="9">
        <f>SUM(G4:G4)</f>
        <v>1546.5908992999462</v>
      </c>
    </row>
    <row r="8" spans="1:7">
      <c r="G8" s="10"/>
    </row>
    <row r="11" spans="1:7">
      <c r="A11" s="11"/>
      <c r="B11" s="11"/>
      <c r="C11" s="11"/>
      <c r="D11" s="11"/>
    </row>
  </sheetData>
  <mergeCells count="2">
    <mergeCell ref="A2:G2"/>
    <mergeCell ref="A5:E5"/>
  </mergeCells>
  <pageMargins left="0.51180555555555496" right="0.51180555555555496" top="1.25972222222222" bottom="0.78749999999999998" header="1.1416666666666699" footer="0.51180555555555496"/>
  <pageSetup paperSize="9" scale="88" firstPageNumber="0" orientation="portrait" useFirstPageNumber="1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.140625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Aux. Limpeza 40h</vt:lpstr>
      <vt:lpstr>Aux Limpeza 30h</vt:lpstr>
      <vt:lpstr>Resumo (2)</vt:lpstr>
      <vt:lpstr>Resumo</vt:lpstr>
      <vt:lpstr>Resumo (3)</vt:lpstr>
      <vt:lpstr>Planilha6</vt:lpstr>
      <vt:lpstr>'Aux Limpeza 30h'!Area_de_impressao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Computador</cp:lastModifiedBy>
  <cp:lastPrinted>2022-04-28T19:56:00Z</cp:lastPrinted>
  <dcterms:created xsi:type="dcterms:W3CDTF">2019-04-12T20:03:00Z</dcterms:created>
  <dcterms:modified xsi:type="dcterms:W3CDTF">2022-07-21T12:34:30Z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E0B8105BDD2048F3B3D3B6F095F85910</vt:lpwstr>
  </property>
  <property fmtid="{D5CDD505-2E9C-101B-9397-08002B2CF9AE}" pid="3" name="KSOProductBuildVer">
    <vt:lpwstr>1046-11.2.0.11191</vt:lpwstr>
  </property>
</Properties>
</file>