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10800" tabRatio="649"/>
  </bookViews>
  <sheets>
    <sheet name="Limpeza" sheetId="16" r:id="rId1"/>
    <sheet name="jardinagem" sheetId="17" state="hidden" r:id="rId2"/>
    <sheet name="Resumo" sheetId="9" r:id="rId3"/>
  </sheets>
  <externalReferences>
    <externalReference r:id="rId4"/>
    <externalReference r:id="rId5"/>
  </externalReferences>
  <definedNames>
    <definedName name="APAGAR" localSheetId="1">#REF!</definedName>
    <definedName name="APAGAR" localSheetId="0">#REF!</definedName>
    <definedName name="APAGAR">#REF!</definedName>
    <definedName name="_xlnm.Print_Area" localSheetId="1">jardinagem!$A$1:$I$168</definedName>
    <definedName name="_xlnm.Print_Area" localSheetId="0">Limpeza!$A$1:$I$168</definedName>
    <definedName name="Auxiliar" localSheetId="1">#REF!</definedName>
    <definedName name="Auxiliar" localSheetId="0">#REF!</definedName>
    <definedName name="Auxiliar">#REF!</definedName>
    <definedName name="CUSTO_VALE_TRANSPORTE" localSheetId="1">#REF!</definedName>
    <definedName name="CUSTO_VALE_TRANSPORTE" localSheetId="0">#REF!</definedName>
    <definedName name="CUSTO_VALE_TRANSPORTE">#REF!</definedName>
    <definedName name="ecwece4c" localSheetId="1">#REF!</definedName>
    <definedName name="ecwece4c" localSheetId="0">#REF!</definedName>
    <definedName name="ecwece4c">#REF!</definedName>
    <definedName name="MOMB4">'[1]SERVENTE MANUTENCAO'!$I$144</definedName>
    <definedName name="MONA1" localSheetId="1">#REF!</definedName>
    <definedName name="MONA1" localSheetId="0">#REF!</definedName>
    <definedName name="MONA1">#REF!</definedName>
    <definedName name="MONA2" localSheetId="1">#REF!</definedName>
    <definedName name="MONA2" localSheetId="0">#REF!</definedName>
    <definedName name="MONA2">#REF!</definedName>
    <definedName name="MONA3">[2]HIDRAULICO!$I$138</definedName>
    <definedName name="MONA4">'[2]SERVENTE (AUX PRODUCAO)'!$I$138</definedName>
    <definedName name="MONA5" localSheetId="1">#REF!</definedName>
    <definedName name="MONA5" localSheetId="0">#REF!</definedName>
    <definedName name="MONA5">#REF!</definedName>
    <definedName name="MONA6" localSheetId="1">#REF!</definedName>
    <definedName name="MONA6" localSheetId="0">#REF!</definedName>
    <definedName name="MONA6">#REF!</definedName>
    <definedName name="MONA7" localSheetId="1">#REF!</definedName>
    <definedName name="MONA7" localSheetId="0">#REF!</definedName>
    <definedName name="MONA7">#REF!</definedName>
    <definedName name="MONA8">[2]MECANICO_REFRIGERACAO!$I$138</definedName>
    <definedName name="MONB1" localSheetId="1">#REF!</definedName>
    <definedName name="MONB1" localSheetId="0">#REF!</definedName>
    <definedName name="MONB1">#REF!</definedName>
    <definedName name="MONB2" localSheetId="1">#REF!</definedName>
    <definedName name="MONB2" localSheetId="0">#REF!</definedName>
    <definedName name="MONB2">#REF!</definedName>
    <definedName name="MONB3">[2]HIDRAULICO!$I$144</definedName>
    <definedName name="MONB4">'[2]SERVENTE (AUX PRODUCAO)'!$I$144</definedName>
    <definedName name="MONB5" localSheetId="1">#REF!</definedName>
    <definedName name="MONB5" localSheetId="0">#REF!</definedName>
    <definedName name="MONB5">#REF!</definedName>
    <definedName name="MONB6" localSheetId="1">#REF!</definedName>
    <definedName name="MONB6" localSheetId="0">#REF!</definedName>
    <definedName name="MONB6">#REF!</definedName>
    <definedName name="MONB7" localSheetId="1">#REF!</definedName>
    <definedName name="MONB7" localSheetId="0">#REF!</definedName>
    <definedName name="MONB7">#REF!</definedName>
    <definedName name="MONB8">[2]MECANICO_REFRIGERACAO!$I$144</definedName>
    <definedName name="MONC1" localSheetId="1">#REF!</definedName>
    <definedName name="MONC1" localSheetId="0">#REF!</definedName>
    <definedName name="MONC1">#REF!</definedName>
    <definedName name="MONC2" localSheetId="1">#REF!</definedName>
    <definedName name="MONC2" localSheetId="0">#REF!</definedName>
    <definedName name="MONC2">#REF!</definedName>
    <definedName name="MONC3">[2]HIDRAULICO!$I$148</definedName>
    <definedName name="MONC4">'[2]SERVENTE (AUX PRODUCAO)'!$I$148</definedName>
    <definedName name="MONC5" localSheetId="1">#REF!</definedName>
    <definedName name="MONC5" localSheetId="0">#REF!</definedName>
    <definedName name="MONC5">#REF!</definedName>
    <definedName name="MONC6" localSheetId="1">#REF!</definedName>
    <definedName name="MONC6" localSheetId="0">#REF!</definedName>
    <definedName name="MONC6">#REF!</definedName>
    <definedName name="MONC7" localSheetId="1">#REF!</definedName>
    <definedName name="MONC7" localSheetId="0">#REF!</definedName>
    <definedName name="MONC7">#REF!</definedName>
    <definedName name="MONC8">[2]MECANICO_REFRIGERACAO!$I$148</definedName>
    <definedName name="mont" localSheetId="1">#REF!</definedName>
    <definedName name="mont" localSheetId="0">#REF!</definedName>
    <definedName name="mont">#REF!</definedName>
    <definedName name="MONTANTEA" localSheetId="1">#REF!</definedName>
    <definedName name="MONTANTEA" localSheetId="0">#REF!</definedName>
    <definedName name="MONTANTEA">#REF!</definedName>
    <definedName name="MONTANTEA1" localSheetId="1">#REF!</definedName>
    <definedName name="MONTANTEA1" localSheetId="0">#REF!</definedName>
    <definedName name="MONTANTEA1">#REF!</definedName>
    <definedName name="MONTANTEA2" localSheetId="1">#REF!</definedName>
    <definedName name="MONTANTEA2" localSheetId="0">#REF!</definedName>
    <definedName name="MONTANTEA2">#REF!</definedName>
    <definedName name="MONTANTEB" localSheetId="1">#REF!</definedName>
    <definedName name="MONTANTEB" localSheetId="0">#REF!</definedName>
    <definedName name="MONTANTEB">#REF!</definedName>
    <definedName name="MONTANTEB1" localSheetId="1">#REF!</definedName>
    <definedName name="MONTANTEB1" localSheetId="0">#REF!</definedName>
    <definedName name="MONTANTEB1">#REF!</definedName>
    <definedName name="MONTANTEB2" localSheetId="1">#REF!</definedName>
    <definedName name="MONTANTEB2" localSheetId="0">#REF!</definedName>
    <definedName name="MONTANTEB2">#REF!</definedName>
    <definedName name="MONTANTEC" localSheetId="1">#REF!</definedName>
    <definedName name="MONTANTEC" localSheetId="0">#REF!</definedName>
    <definedName name="MONTANTEC">#REF!</definedName>
    <definedName name="MONTANTEC1" localSheetId="1">#REF!</definedName>
    <definedName name="MONTANTEC1" localSheetId="0">#REF!</definedName>
    <definedName name="MONTANTEC1">#REF!</definedName>
    <definedName name="MONTANTEC2" localSheetId="1">#REF!</definedName>
    <definedName name="MONTANTEC2" localSheetId="0">#REF!</definedName>
    <definedName name="MONTANTEC2">#REF!</definedName>
    <definedName name="ok" localSheetId="1">#REF!</definedName>
    <definedName name="ok" localSheetId="0">#REF!</definedName>
    <definedName name="ok">#REF!</definedName>
    <definedName name="REMUNERACAO1" localSheetId="1">#REF!</definedName>
    <definedName name="REMUNERACAO1" localSheetId="0">#REF!</definedName>
    <definedName name="REMUNERACAO1">#REF!</definedName>
    <definedName name="REMUNERACAO2" localSheetId="1">#REF!</definedName>
    <definedName name="REMUNERACAO2" localSheetId="0">#REF!</definedName>
    <definedName name="REMUNERACAO2">#REF!</definedName>
    <definedName name="REMUNERACAO3">[2]HIDRAULICO!$I$30</definedName>
    <definedName name="REMUNERACAO4">'[2]SERVENTE (AUX PRODUCAO)'!$I$30</definedName>
    <definedName name="REMUNERACAO5" localSheetId="1">#REF!</definedName>
    <definedName name="REMUNERACAO5" localSheetId="0">#REF!</definedName>
    <definedName name="REMUNERACAO5">#REF!</definedName>
    <definedName name="REMUNERACAO6" localSheetId="1">#REF!</definedName>
    <definedName name="REMUNERACAO6" localSheetId="0">#REF!</definedName>
    <definedName name="REMUNERACAO6">#REF!</definedName>
    <definedName name="REMUNERACAO7" localSheetId="1">#REF!</definedName>
    <definedName name="REMUNERACAO7" localSheetId="0">#REF!</definedName>
    <definedName name="REMUNERACAO7">#REF!</definedName>
    <definedName name="REMUNERACAO8">[2]MECANICO_REFRIGERACAO!$I$30</definedName>
    <definedName name="TOTAL_MONT_A" localSheetId="1">#REF!</definedName>
    <definedName name="TOTAL_MONT_A" localSheetId="0">#REF!</definedName>
    <definedName name="TOTAL_MONT_A">#REF!</definedName>
    <definedName name="TOTAL1" localSheetId="1">#REF!</definedName>
    <definedName name="TOTAL1" localSheetId="0">#REF!</definedName>
    <definedName name="TOTAL1">#REF!</definedName>
    <definedName name="TOTAL2" localSheetId="1">#REF!</definedName>
    <definedName name="TOTAL2" localSheetId="0">#REF!</definedName>
    <definedName name="TOTAL2">#REF!</definedName>
    <definedName name="VALE_TRANSPORTE" localSheetId="1">#REF!</definedName>
    <definedName name="VALE_TRANSPORTE" localSheetId="0">#REF!</definedName>
    <definedName name="VALE_TRANSPORTE">#REF!</definedName>
  </definedNames>
  <calcPr calcId="144525"/>
</workbook>
</file>

<file path=xl/comments1.xml><?xml version="1.0" encoding="utf-8"?>
<comments xmlns="http://schemas.openxmlformats.org/spreadsheetml/2006/main">
  <authors>
    <author>Ilete-Kuhn</author>
  </authors>
  <commentList>
    <comment ref="B143" authorId="0">
      <text>
        <r>
          <rPr>
            <b/>
            <sz val="9"/>
            <rFont val="Segoe UI"/>
            <charset val="134"/>
          </rPr>
          <t>Anexo IV, Lei Complementar 123 (alteração em 2018).</t>
        </r>
      </text>
    </comment>
  </commentList>
</comments>
</file>

<file path=xl/comments2.xml><?xml version="1.0" encoding="utf-8"?>
<comments xmlns="http://schemas.openxmlformats.org/spreadsheetml/2006/main">
  <authors>
    <author>Ilete-Kuhn</author>
  </authors>
  <commentList>
    <comment ref="B143" authorId="0">
      <text>
        <r>
          <rPr>
            <b/>
            <sz val="9"/>
            <rFont val="Segoe UI"/>
            <charset val="134"/>
          </rPr>
          <t>Anexo IV, Lei Complementar 123 (alteração em 2018).</t>
        </r>
      </text>
    </comment>
  </commentList>
</comments>
</file>

<file path=xl/sharedStrings.xml><?xml version="1.0" encoding="utf-8"?>
<sst xmlns="http://schemas.openxmlformats.org/spreadsheetml/2006/main" count="507" uniqueCount="192">
  <si>
    <r>
      <rPr>
        <b/>
        <sz val="8"/>
        <color theme="1"/>
        <rFont val="Calibri"/>
        <charset val="134"/>
        <scheme val="minor"/>
      </rPr>
      <t xml:space="preserve">PLANILHA DE CUSTOS E FORMAÇÃO DE PREÇOS DE SERVIÇOS CONTINUADOS </t>
    </r>
    <r>
      <rPr>
        <b/>
        <u/>
        <sz val="10"/>
        <color rgb="FFFF0000"/>
        <rFont val="Calibri"/>
        <charset val="134"/>
        <scheme val="minor"/>
      </rPr>
      <t>COM DEDICAÇÃO EXCLUSIVA</t>
    </r>
    <r>
      <rPr>
        <b/>
        <sz val="8"/>
        <color theme="1"/>
        <rFont val="Calibri"/>
        <charset val="134"/>
        <scheme val="minor"/>
      </rPr>
      <t xml:space="preserve"> DE MÃO DE OBRA (ANEXO III - DECRETO 52.768 de 15.12.2015)</t>
    </r>
  </si>
  <si>
    <t>PROCESSO:</t>
  </si>
  <si>
    <r>
      <rPr>
        <b/>
        <sz val="14"/>
        <color theme="1"/>
        <rFont val="Calibri"/>
        <charset val="134"/>
        <scheme val="minor"/>
      </rPr>
      <t xml:space="preserve">REGIME DE TRIBUTAÇÃO: </t>
    </r>
    <r>
      <rPr>
        <b/>
        <sz val="14"/>
        <color rgb="FFFF0000"/>
        <rFont val="Calibri"/>
        <charset val="134"/>
        <scheme val="minor"/>
      </rPr>
      <t>LUCRO PRESUMIDO</t>
    </r>
  </si>
  <si>
    <t>LICITAÇÃO/EDITAL</t>
  </si>
  <si>
    <t>ABERTURA:</t>
  </si>
  <si>
    <t>Cargo/Função:</t>
  </si>
  <si>
    <t>LIMPEZA URBANA</t>
  </si>
  <si>
    <t>Convenção Coletiva de Trabalho:</t>
  </si>
  <si>
    <t>RS 005021/2021</t>
  </si>
  <si>
    <t>INSALUBRIDADE (10%, 20%, 40%)</t>
  </si>
  <si>
    <t>Origem do salário:</t>
  </si>
  <si>
    <t>Cidade:</t>
  </si>
  <si>
    <t>CANDIOTA</t>
  </si>
  <si>
    <t>PERICULOSIDADE (30%)</t>
  </si>
  <si>
    <t>Não aplicável</t>
  </si>
  <si>
    <t>Salário Normativo</t>
  </si>
  <si>
    <t>Vlr. do salário e nº de horas correspondentes</t>
  </si>
  <si>
    <t>ISS</t>
  </si>
  <si>
    <t>Candiota</t>
  </si>
  <si>
    <t>Alíquota</t>
  </si>
  <si>
    <t>Tarifa Transporte</t>
  </si>
  <si>
    <t>CCT</t>
  </si>
  <si>
    <t>Vr. Unitário</t>
  </si>
  <si>
    <t>Dias</t>
  </si>
  <si>
    <t>Desconto</t>
  </si>
  <si>
    <t>Auxílio Alimentação</t>
  </si>
  <si>
    <t>Auxílio Lanche</t>
  </si>
  <si>
    <r>
      <rPr>
        <sz val="8"/>
        <color theme="1"/>
        <rFont val="Calibri"/>
        <charset val="134"/>
        <scheme val="minor"/>
      </rPr>
      <t xml:space="preserve">Outros benefícios que refletem na planilha de custos, caso constem na CCT.                                     Obs.: PARA POSTOS REFERENTE A CCT DA SINDASSEIO E SEEAC (LIMPEZA E OUTROS), UTILIZAR ESTE CAMPO PARA O </t>
    </r>
    <r>
      <rPr>
        <b/>
        <sz val="10"/>
        <color rgb="FFFF0000"/>
        <rFont val="Calibri"/>
        <charset val="134"/>
        <scheme val="minor"/>
      </rPr>
      <t>PLANO DE BENEFÍCIO SOCIAL FAMILIAR.</t>
    </r>
  </si>
  <si>
    <t>Valor mensal</t>
  </si>
  <si>
    <t>Adicional de Supervisor (37%)</t>
  </si>
  <si>
    <t>Porcentagem</t>
  </si>
  <si>
    <t>Base de cálculo da insalubridade (SALARIO PROPORCIONAL)</t>
  </si>
  <si>
    <t>Valor</t>
  </si>
  <si>
    <t>Hora Intervalar</t>
  </si>
  <si>
    <t>Horas por mês</t>
  </si>
  <si>
    <t>Sem fornecimento de materiais ou apenas fornecimento de EPIs ou uniformes, utilizar 10%.       Com fornecimento de materiais ou equipamentos, utilizar 20%.                                                               (Decreto 52.768/2015, alterado pelo Decreto 53.424/2017)</t>
  </si>
  <si>
    <t>MONTANTE A</t>
  </si>
  <si>
    <t>I</t>
  </si>
  <si>
    <t>Remuneração - Grupo I</t>
  </si>
  <si>
    <t>%</t>
  </si>
  <si>
    <t>Valor Mensal/unidade de serviço (R$)</t>
  </si>
  <si>
    <t>Salário</t>
  </si>
  <si>
    <r>
      <rPr>
        <sz val="8"/>
        <color theme="1"/>
        <rFont val="Calibri"/>
        <charset val="134"/>
        <scheme val="minor"/>
      </rPr>
      <t xml:space="preserve">Adicional Periculosidade 30% </t>
    </r>
    <r>
      <rPr>
        <b/>
        <sz val="5"/>
        <color theme="1"/>
        <rFont val="Calibri"/>
        <charset val="134"/>
        <scheme val="minor"/>
      </rPr>
      <t>(Ver súmulas 364, 132 e 191 do TST)</t>
    </r>
  </si>
  <si>
    <r>
      <rPr>
        <sz val="8"/>
        <color theme="1"/>
        <rFont val="Calibri"/>
        <charset val="134"/>
        <scheme val="minor"/>
      </rPr>
      <t xml:space="preserve">Adicional Insalubridade 10% </t>
    </r>
    <r>
      <rPr>
        <b/>
        <sz val="5"/>
        <color theme="1"/>
        <rFont val="Calibri"/>
        <charset val="134"/>
        <scheme val="minor"/>
      </rPr>
      <t>(Ver súmula 228 e 139 TST)</t>
    </r>
  </si>
  <si>
    <r>
      <rPr>
        <sz val="8"/>
        <color theme="1"/>
        <rFont val="Calibri"/>
        <charset val="134"/>
        <scheme val="minor"/>
      </rPr>
      <t xml:space="preserve">Adicional Insalubridade 20% </t>
    </r>
    <r>
      <rPr>
        <b/>
        <sz val="5"/>
        <color theme="1"/>
        <rFont val="Calibri"/>
        <charset val="134"/>
        <scheme val="minor"/>
      </rPr>
      <t>(Ver súmula 228 e 139 TST)</t>
    </r>
  </si>
  <si>
    <r>
      <rPr>
        <sz val="8"/>
        <color theme="1"/>
        <rFont val="Calibri"/>
        <charset val="134"/>
        <scheme val="minor"/>
      </rPr>
      <t xml:space="preserve">Adicional Insalubridade 40% </t>
    </r>
    <r>
      <rPr>
        <b/>
        <sz val="5"/>
        <color theme="1"/>
        <rFont val="Calibri"/>
        <charset val="134"/>
        <scheme val="minor"/>
      </rPr>
      <t>(Ver súmula 228 e 139 TST)</t>
    </r>
  </si>
  <si>
    <r>
      <rPr>
        <sz val="8"/>
        <color theme="1"/>
        <rFont val="Calibri"/>
        <charset val="134"/>
        <scheme val="minor"/>
      </rPr>
      <t xml:space="preserve">Adicional de Supervisor </t>
    </r>
    <r>
      <rPr>
        <b/>
        <sz val="5"/>
        <color theme="1"/>
        <rFont val="Calibri"/>
        <charset val="134"/>
        <scheme val="minor"/>
      </rPr>
      <t>(IN 02/2008 MPOG SLTI)</t>
    </r>
  </si>
  <si>
    <t>DSR - Descanso Semanal Remunerado</t>
  </si>
  <si>
    <t>Total de Remuneração</t>
  </si>
  <si>
    <t>II</t>
  </si>
  <si>
    <t>Encargos Sociais - Grupo II: Obrigações Sociais</t>
  </si>
  <si>
    <r>
      <rPr>
        <sz val="8"/>
        <color theme="1"/>
        <rFont val="Calibri"/>
        <charset val="134"/>
        <scheme val="minor"/>
      </rPr>
      <t xml:space="preserve">INSS </t>
    </r>
    <r>
      <rPr>
        <b/>
        <sz val="5"/>
        <color theme="1"/>
        <rFont val="Calibri"/>
        <charset val="134"/>
        <scheme val="minor"/>
      </rPr>
      <t>(art. 22, inc. I, Lei nº 8.212/91)</t>
    </r>
  </si>
  <si>
    <r>
      <rPr>
        <sz val="8"/>
        <color theme="1"/>
        <rFont val="Calibri"/>
        <charset val="134"/>
        <scheme val="minor"/>
      </rPr>
      <t xml:space="preserve">SESI ou SESC </t>
    </r>
    <r>
      <rPr>
        <b/>
        <sz val="5"/>
        <color theme="1"/>
        <rFont val="Calibri"/>
        <charset val="134"/>
        <scheme val="minor"/>
      </rPr>
      <t>(art. 30, Lei nº 8.036/90)</t>
    </r>
  </si>
  <si>
    <r>
      <rPr>
        <sz val="8"/>
        <color theme="1"/>
        <rFont val="Calibri"/>
        <charset val="134"/>
        <scheme val="minor"/>
      </rPr>
      <t xml:space="preserve">SENAI ou SENAC </t>
    </r>
    <r>
      <rPr>
        <b/>
        <sz val="5"/>
        <color theme="1"/>
        <rFont val="Calibri"/>
        <charset val="134"/>
        <scheme val="minor"/>
      </rPr>
      <t>(Decreto-Lei nº 2.318/86)</t>
    </r>
  </si>
  <si>
    <r>
      <rPr>
        <sz val="8"/>
        <color theme="1"/>
        <rFont val="Calibri"/>
        <charset val="134"/>
        <scheme val="minor"/>
      </rPr>
      <t xml:space="preserve">INCRA </t>
    </r>
    <r>
      <rPr>
        <b/>
        <sz val="5"/>
        <color theme="1"/>
        <rFont val="Calibri"/>
        <charset val="134"/>
        <scheme val="minor"/>
      </rPr>
      <t>(art. 15I, Lei Complementar nº 011/71)</t>
    </r>
  </si>
  <si>
    <r>
      <rPr>
        <sz val="8"/>
        <color theme="1"/>
        <rFont val="Calibri"/>
        <charset val="134"/>
        <scheme val="minor"/>
      </rPr>
      <t xml:space="preserve">SALÁRIO EDUCAÇÃO </t>
    </r>
    <r>
      <rPr>
        <b/>
        <sz val="5"/>
        <color theme="1"/>
        <rFont val="Calibri"/>
        <charset val="134"/>
        <scheme val="minor"/>
      </rPr>
      <t>(art. , inc. I, Decreto nº 87.043/82)</t>
    </r>
  </si>
  <si>
    <r>
      <rPr>
        <sz val="8"/>
        <color theme="1"/>
        <rFont val="Calibri"/>
        <charset val="134"/>
        <scheme val="minor"/>
      </rPr>
      <t>FGTS</t>
    </r>
    <r>
      <rPr>
        <b/>
        <sz val="5"/>
        <color theme="1"/>
        <rFont val="Calibri"/>
        <charset val="134"/>
        <scheme val="minor"/>
      </rPr>
      <t xml:space="preserve"> (art. 15, Lei nº 8.036/90)</t>
    </r>
  </si>
  <si>
    <r>
      <rPr>
        <sz val="8"/>
        <color theme="1"/>
        <rFont val="Calibri"/>
        <charset val="134"/>
        <scheme val="minor"/>
      </rPr>
      <t xml:space="preserve">SEG. ACIDENTE DO TRABALHO 1%, 2% e 3% </t>
    </r>
    <r>
      <rPr>
        <b/>
        <sz val="5"/>
        <color theme="1"/>
        <rFont val="Calibri"/>
        <charset val="134"/>
        <scheme val="minor"/>
      </rPr>
      <t>(art. 22, inc. II, alíneas "b" e "c", da Lei nº 8.212/91)</t>
    </r>
  </si>
  <si>
    <r>
      <rPr>
        <sz val="8"/>
        <color theme="1"/>
        <rFont val="Calibri"/>
        <charset val="134"/>
        <scheme val="minor"/>
      </rPr>
      <t xml:space="preserve">SEBRAE </t>
    </r>
    <r>
      <rPr>
        <b/>
        <sz val="5"/>
        <color theme="1"/>
        <rFont val="Calibri"/>
        <charset val="134"/>
        <scheme val="minor"/>
      </rPr>
      <t>(§ 3º, art. 8º, Lei nº 8.029/90)</t>
    </r>
  </si>
  <si>
    <t>Total do Grupo II</t>
  </si>
  <si>
    <t>Os percentuais para o SAT podem variar de 0,50% a 6,00% em função do Fator de Acidente Previdenciário (FAP), Decreto nº 6.957/2009</t>
  </si>
  <si>
    <t>Deverá obrigatoriamente acompanhar a proposta de preços e a planilha de custos e formação de preços a prova do Fator Acidentário de Prevenção – FAP por meio de impressão de consulta ao site do Ministério da Previdência Social (que pode ser obtido no endereço eletrônico http://www2.dataprev.gov.br/fap/fap.htm), independentemente de alteração da alíquota da parcela do Seguro Acidente de Trabalho disposta no Quadro II da referida planilha.</t>
  </si>
  <si>
    <t>III</t>
  </si>
  <si>
    <t>Encargos Sociais - Grupo III: Tempo Não Trabalhado</t>
  </si>
  <si>
    <t>FÉRIAS GOZADAS + ADICIONAL DE FÉRIAS</t>
  </si>
  <si>
    <r>
      <rPr>
        <sz val="8"/>
        <color theme="1"/>
        <rFont val="Calibri"/>
        <charset val="134"/>
        <scheme val="minor"/>
      </rPr>
      <t>FALTAS ABONADAS</t>
    </r>
    <r>
      <rPr>
        <b/>
        <vertAlign val="superscript"/>
        <sz val="8"/>
        <color theme="1"/>
        <rFont val="Calibri"/>
        <charset val="134"/>
        <scheme val="minor"/>
      </rPr>
      <t xml:space="preserve"> (3)</t>
    </r>
  </si>
  <si>
    <r>
      <rPr>
        <sz val="8"/>
        <color theme="1"/>
        <rFont val="Calibri"/>
        <charset val="134"/>
        <scheme val="minor"/>
      </rPr>
      <t xml:space="preserve">FALTAS LEGAIS </t>
    </r>
    <r>
      <rPr>
        <vertAlign val="superscript"/>
        <sz val="8"/>
        <color theme="1"/>
        <rFont val="Calibri"/>
        <charset val="134"/>
        <scheme val="minor"/>
      </rPr>
      <t>(4)</t>
    </r>
  </si>
  <si>
    <t>LICENÇA MATERNIDADE</t>
  </si>
  <si>
    <t>LICENÇA PATERNIDADE</t>
  </si>
  <si>
    <t>ACIDENTE DE TRABALHO</t>
  </si>
  <si>
    <t>AVISO PRÉVIO TRABALHADO</t>
  </si>
  <si>
    <t>13º SALÁRIO</t>
  </si>
  <si>
    <t>Total do Grupo III</t>
  </si>
  <si>
    <t>(3)</t>
  </si>
  <si>
    <t>Faltas Justificadas por Auxílio Doença</t>
  </si>
  <si>
    <t>(4)</t>
  </si>
  <si>
    <t xml:space="preserve"> </t>
  </si>
  <si>
    <t>IV</t>
  </si>
  <si>
    <t>Encargos Sociais - Grupo IV: Indenizações</t>
  </si>
  <si>
    <t>INDENIZAÇÕES</t>
  </si>
  <si>
    <t>FGTS SOBRE INDENIZAÇÕES</t>
  </si>
  <si>
    <t>INDENIZAÇÃO COMPENSATÓRIA POR DEMISSÃO SEM JUSTA CAUSA</t>
  </si>
  <si>
    <t>Total do Grupo IV</t>
  </si>
  <si>
    <t>V</t>
  </si>
  <si>
    <t>Encargos Sociais - Grupo V: Incidências</t>
  </si>
  <si>
    <t>INCIDÊNCIA GRUPO II (Obrigações Sociais) X GRUPO III (Tempo Não Trabalhado)</t>
  </si>
  <si>
    <t>Total do Grupo V</t>
  </si>
  <si>
    <t>TOTAL DOS ENCAGOS SOCIAIS (II + III + IV + V)</t>
  </si>
  <si>
    <t>VI</t>
  </si>
  <si>
    <t>Demais custos relativos à Norma Coletiva ou Disposições Legais - Grupo VI</t>
  </si>
  <si>
    <r>
      <rPr>
        <sz val="8"/>
        <color theme="1"/>
        <rFont val="Calibri"/>
        <charset val="134"/>
        <scheme val="minor"/>
      </rPr>
      <t>Vale-Transporte</t>
    </r>
    <r>
      <rPr>
        <sz val="8"/>
        <color theme="1"/>
        <rFont val="Calibri"/>
        <charset val="134"/>
      </rPr>
      <t>⁽⁵⁾</t>
    </r>
  </si>
  <si>
    <t>Adicional Intervalar</t>
  </si>
  <si>
    <t>Outros</t>
  </si>
  <si>
    <t>Total do Grupo VI</t>
  </si>
  <si>
    <t>(5)</t>
  </si>
  <si>
    <t>O valor do vale-transporte pode variar de acordo com o modal fornecido pelo empregador.</t>
  </si>
  <si>
    <t>MEMÓRIA DE CÁLCULO DO VALE TRANSPORTE</t>
  </si>
  <si>
    <t>Valor Unitário</t>
  </si>
  <si>
    <t>Dias de Trabalho</t>
  </si>
  <si>
    <t>Vale p/dia</t>
  </si>
  <si>
    <t>Custo total</t>
  </si>
  <si>
    <t>Base de cálculo</t>
  </si>
  <si>
    <t>Percentual de desconto</t>
  </si>
  <si>
    <t>Valor desconto</t>
  </si>
  <si>
    <t>Custo efetivo</t>
  </si>
  <si>
    <t>MEMÓRIA DE CÁLCULO DO VALE LANCHE</t>
  </si>
  <si>
    <t>Dias por mês</t>
  </si>
  <si>
    <t>MEMÓRIA DE CÁLCULO DO VALE ALIMENTAÇÃO</t>
  </si>
  <si>
    <t>TOTAL DO MONTANTE A (I + II + III+ IV + V +VI)</t>
  </si>
  <si>
    <t>MONTANTE B</t>
  </si>
  <si>
    <t>Despesas Diretas</t>
  </si>
  <si>
    <r>
      <rPr>
        <sz val="8"/>
        <color theme="1"/>
        <rFont val="Calibri"/>
        <charset val="134"/>
        <scheme val="minor"/>
      </rPr>
      <t xml:space="preserve">Transporte </t>
    </r>
    <r>
      <rPr>
        <vertAlign val="superscript"/>
        <sz val="8"/>
        <color theme="1"/>
        <rFont val="Calibri"/>
        <charset val="134"/>
        <scheme val="minor"/>
      </rPr>
      <t xml:space="preserve">(6) </t>
    </r>
  </si>
  <si>
    <r>
      <rPr>
        <sz val="8"/>
        <color indexed="8"/>
        <rFont val="Calibri"/>
        <charset val="134"/>
      </rPr>
      <t>Uniformes/EPI</t>
    </r>
    <r>
      <rPr>
        <vertAlign val="superscript"/>
        <sz val="8"/>
        <color indexed="8"/>
        <rFont val="Calibri"/>
        <charset val="134"/>
      </rPr>
      <t xml:space="preserve"> (6a) </t>
    </r>
  </si>
  <si>
    <t>Seguro de vida</t>
  </si>
  <si>
    <t>Materiais/Equipamentos</t>
  </si>
  <si>
    <r>
      <rPr>
        <sz val="8"/>
        <color theme="1"/>
        <rFont val="Calibri"/>
        <charset val="134"/>
        <scheme val="minor"/>
      </rPr>
      <t>Mobilização</t>
    </r>
    <r>
      <rPr>
        <vertAlign val="superscript"/>
        <sz val="8"/>
        <color theme="1"/>
        <rFont val="Calibri"/>
        <charset val="134"/>
        <scheme val="minor"/>
      </rPr>
      <t xml:space="preserve"> (7)</t>
    </r>
  </si>
  <si>
    <t>Outros (especificar)</t>
  </si>
  <si>
    <t>Total de Despesas Diretas</t>
  </si>
  <si>
    <t>(6)   Somente será preenchido quando o licitante fornecer transporte próprio
(6a)  EPI - Equipamento de Proteção Individual
(7)   Tais custos de mobilização não são renováveis, devendo ser eliminados após o primeiro ano de contrato caso haja prorrogação</t>
  </si>
  <si>
    <t>LIMITE QUADRO I (Despesas Diretas) sobre Montante A (exceto Vale-transporte), conforme alíneas "b.2" e "b.3", Inc. II, art. 7º, do Decreto 52.768/2015, alterado pelo Decreto 53.424/2017: 10% SEM MATERIAIS/EQUIPAMENTOS; 20% COM MATERIAIS/EQUIPAMENTOS</t>
  </si>
  <si>
    <t>Dedução Vale Transporte</t>
  </si>
  <si>
    <t>Remuneração (Grupo I)</t>
  </si>
  <si>
    <t>Obrigações Sociais (Grupo II)</t>
  </si>
  <si>
    <t>Tempo Não Trabalhado (Grupo III)</t>
  </si>
  <si>
    <t>Indenizações (Grupo IV)</t>
  </si>
  <si>
    <t>Incidências (Grupo V)</t>
  </si>
  <si>
    <t>Demais Custos CCT</t>
  </si>
  <si>
    <t>Total Montante A</t>
  </si>
  <si>
    <t>Base de Cálculo</t>
  </si>
  <si>
    <t>Despesas Indiretas</t>
  </si>
  <si>
    <t>Despesas Administrativas</t>
  </si>
  <si>
    <t>Seguros</t>
  </si>
  <si>
    <t>Total de Despesas Indiretas</t>
  </si>
  <si>
    <t>Lucro</t>
  </si>
  <si>
    <t>Total do Lucro</t>
  </si>
  <si>
    <t>LIMITE DOS QUADROS II (Despesas Indiretas) e III (Lucro) sobre Montante A (exceto Vale-transporte), conforme alínea "b1", Inc. II, art. 7º, do Decreto 52.768</t>
  </si>
  <si>
    <t>TOTAL DO MONTANTE B (I + II + III)</t>
  </si>
  <si>
    <t>MONTANTE C</t>
  </si>
  <si>
    <r>
      <rPr>
        <b/>
        <sz val="10"/>
        <color theme="1"/>
        <rFont val="Calibri"/>
        <charset val="134"/>
        <scheme val="minor"/>
      </rPr>
      <t xml:space="preserve">Tributos </t>
    </r>
    <r>
      <rPr>
        <b/>
        <vertAlign val="superscript"/>
        <sz val="10"/>
        <color theme="1"/>
        <rFont val="Calibri"/>
        <charset val="134"/>
        <scheme val="minor"/>
      </rPr>
      <t>(8)</t>
    </r>
  </si>
  <si>
    <t>PIS</t>
  </si>
  <si>
    <t>COFINS</t>
  </si>
  <si>
    <r>
      <rPr>
        <sz val="8"/>
        <color theme="1"/>
        <rFont val="Calibri"/>
        <charset val="134"/>
        <scheme val="minor"/>
      </rPr>
      <t xml:space="preserve">SIMPLES </t>
    </r>
    <r>
      <rPr>
        <vertAlign val="superscript"/>
        <sz val="8"/>
        <color theme="1"/>
        <rFont val="Calibri"/>
        <charset val="134"/>
        <scheme val="minor"/>
      </rPr>
      <t>(9)</t>
    </r>
  </si>
  <si>
    <t>Total de Tributos</t>
  </si>
  <si>
    <t>(8)</t>
  </si>
  <si>
    <t>O valor referente a tributos é obtido aplicando-se o percentual sobre o valor do faturamento.</t>
  </si>
  <si>
    <t>(9)</t>
  </si>
  <si>
    <t>As empresas optantes pelo SIMPLES que se enquadrarem nas exceções previstas nos parágrafos 5º-B a 5º-E do artigo 18 da Lei Complementar 123/2006, deverão preencher apenas a linha 4 da planilha</t>
  </si>
  <si>
    <t>MEMÓRIA DE CÁLCULO DOS TRIBUTOS</t>
  </si>
  <si>
    <t>Montante A</t>
  </si>
  <si>
    <t>Montante B</t>
  </si>
  <si>
    <t>Custo total por empregado</t>
  </si>
  <si>
    <t>TRIBUTOS</t>
  </si>
  <si>
    <t>LUCRO REAL</t>
  </si>
  <si>
    <t>LUCRO PRESUMIDO</t>
  </si>
  <si>
    <t>Coeficiente L. Real</t>
  </si>
  <si>
    <t>Coeficiente L. Presumido</t>
  </si>
  <si>
    <r>
      <rPr>
        <sz val="6"/>
        <color theme="1"/>
        <rFont val="Calibri"/>
        <charset val="134"/>
        <scheme val="minor"/>
      </rPr>
      <t>Coef SIMPLES</t>
    </r>
    <r>
      <rPr>
        <i/>
        <vertAlign val="superscript"/>
        <sz val="6"/>
        <color theme="1"/>
        <rFont val="Calibri"/>
        <charset val="134"/>
        <scheme val="minor"/>
      </rPr>
      <t xml:space="preserve"> (*)</t>
    </r>
  </si>
  <si>
    <t>OUTRO</t>
  </si>
  <si>
    <t>(*)</t>
  </si>
  <si>
    <t>Segunda faixa: Receita Bruta em 12 meses De 180.000,01 a 360.000,00- Alíquota de 9,00%</t>
  </si>
  <si>
    <t>TOTAL</t>
  </si>
  <si>
    <t>TOTAL DO MONTANTE C</t>
  </si>
  <si>
    <t>QUADRO RESUMO</t>
  </si>
  <si>
    <t>Remuneração (I)</t>
  </si>
  <si>
    <t>Encargos Sociais (II + III + IV + V)</t>
  </si>
  <si>
    <t>Demais Custos realtivos a Norma Coletiva ou Disposições Legais (VI)</t>
  </si>
  <si>
    <t xml:space="preserve">Total do Montante A </t>
  </si>
  <si>
    <t>Despesas Diretas (I)</t>
  </si>
  <si>
    <t>Despesas Indiretas (II)</t>
  </si>
  <si>
    <t>Lucro (III)</t>
  </si>
  <si>
    <t xml:space="preserve">Total do Montante B </t>
  </si>
  <si>
    <t>Tributos (I)</t>
  </si>
  <si>
    <t xml:space="preserve">Total do Montante C </t>
  </si>
  <si>
    <t>Serviço</t>
  </si>
  <si>
    <t>Valor Mensal por Unidade de Serviço (A + B + C)</t>
  </si>
  <si>
    <t>Quantidade de Unidade de Serviços</t>
  </si>
  <si>
    <t>Valor mensal do serviço</t>
  </si>
  <si>
    <t>Subtotal</t>
  </si>
  <si>
    <t xml:space="preserve">LIMPEZA </t>
  </si>
  <si>
    <t>RS005021/2021</t>
  </si>
  <si>
    <t>PORTO ALEGRE</t>
  </si>
  <si>
    <t xml:space="preserve">Base de cálculo da insalubridade (SALARIO PROPORCIONAL) </t>
  </si>
  <si>
    <t>Faltas Legais - Art. 473 CLT</t>
  </si>
  <si>
    <t>Quadro Resumo Mensal</t>
  </si>
  <si>
    <t>Função</t>
  </si>
  <si>
    <t>Cidade</t>
  </si>
  <si>
    <t>Carga Horária</t>
  </si>
  <si>
    <t>Dias da semana</t>
  </si>
  <si>
    <t>Nº de Postos</t>
  </si>
  <si>
    <t>Valor Total MENSAL</t>
  </si>
  <si>
    <t>LIMPEZA</t>
  </si>
  <si>
    <t>40HS</t>
  </si>
</sst>
</file>

<file path=xl/styles.xml><?xml version="1.0" encoding="utf-8"?>
<styleSheet xmlns="http://schemas.openxmlformats.org/spreadsheetml/2006/main">
  <numFmts count="10">
    <numFmt numFmtId="176" formatCode="_-&quot;R$&quot;\ * #,##0.00_-;\-&quot;R$&quot;\ * #,##0.00_-;_-&quot;R$&quot;\ * &quot;-&quot;??_-;_-@_-"/>
    <numFmt numFmtId="177" formatCode="_-* #,##0_-;\-* #,##0_-;_-* &quot;-&quot;_-;_-@_-"/>
    <numFmt numFmtId="178" formatCode="0.0000%"/>
    <numFmt numFmtId="179" formatCode="_-* #,##0.00_-;\-* #,##0.00_-;_-* &quot;-&quot;??_-;_-@_-"/>
    <numFmt numFmtId="180" formatCode="_-&quot;R$ &quot;* #,##0.00_-;&quot;-R$ &quot;* #,##0.00_-;_-&quot;R$ &quot;* \-??_-;_-@_-"/>
    <numFmt numFmtId="181" formatCode="_-&quot;R$&quot;\ * #,##0_-;\-&quot;R$&quot;\ * #,##0_-;_-&quot;R$&quot;\ * &quot;-&quot;_-;_-@_-"/>
    <numFmt numFmtId="182" formatCode="00&quot;/&quot;0000&quot;-&quot;0000000&quot;-&quot;0"/>
    <numFmt numFmtId="183" formatCode="&quot;R$&quot;\ #,##0.00"/>
    <numFmt numFmtId="184" formatCode="0.0%"/>
    <numFmt numFmtId="185" formatCode="0.0000"/>
  </numFmts>
  <fonts count="56">
    <font>
      <sz val="11"/>
      <color theme="1"/>
      <name val="Calibri"/>
      <charset val="134"/>
      <scheme val="minor"/>
    </font>
    <font>
      <sz val="11"/>
      <color rgb="FF000000"/>
      <name val="Calibri"/>
      <charset val="1"/>
    </font>
    <font>
      <b/>
      <sz val="11"/>
      <color rgb="FF000000"/>
      <name val="Calibri"/>
      <charset val="1"/>
    </font>
    <font>
      <b/>
      <sz val="11"/>
      <name val="Calibri"/>
      <charset val="1"/>
    </font>
    <font>
      <sz val="11"/>
      <color rgb="FFFF0000"/>
      <name val="Calibri"/>
      <charset val="1"/>
    </font>
    <font>
      <b/>
      <sz val="9"/>
      <color theme="1"/>
      <name val="Calibri"/>
      <charset val="134"/>
      <scheme val="minor"/>
    </font>
    <font>
      <sz val="8"/>
      <color theme="1"/>
      <name val="Calibri"/>
      <charset val="134"/>
      <scheme val="minor"/>
    </font>
    <font>
      <sz val="6"/>
      <color theme="1"/>
      <name val="Calibri"/>
      <charset val="134"/>
      <scheme val="minor"/>
    </font>
    <font>
      <b/>
      <sz val="8"/>
      <color theme="1"/>
      <name val="Calibri"/>
      <charset val="134"/>
      <scheme val="minor"/>
    </font>
    <font>
      <b/>
      <sz val="12"/>
      <name val="Calibri"/>
      <charset val="134"/>
      <scheme val="minor"/>
    </font>
    <font>
      <b/>
      <sz val="14"/>
      <color theme="1"/>
      <name val="Calibri"/>
      <charset val="134"/>
      <scheme val="minor"/>
    </font>
    <font>
      <sz val="7.5"/>
      <color theme="1"/>
      <name val="Calibri"/>
      <charset val="134"/>
      <scheme val="minor"/>
    </font>
    <font>
      <sz val="8"/>
      <color rgb="FF000000"/>
      <name val="Calibri"/>
      <charset val="1"/>
    </font>
    <font>
      <b/>
      <sz val="10"/>
      <color theme="1"/>
      <name val="Calibri"/>
      <charset val="134"/>
      <scheme val="minor"/>
    </font>
    <font>
      <i/>
      <sz val="7"/>
      <color theme="1"/>
      <name val="Calibri"/>
      <charset val="134"/>
      <scheme val="minor"/>
    </font>
    <font>
      <sz val="8"/>
      <color rgb="FF000000"/>
      <name val="Calibri"/>
      <charset val="134"/>
    </font>
    <font>
      <b/>
      <sz val="5"/>
      <color theme="1"/>
      <name val="Calibri"/>
      <charset val="134"/>
      <scheme val="minor"/>
    </font>
    <font>
      <u/>
      <sz val="11"/>
      <color theme="10"/>
      <name val="Calibri"/>
      <charset val="134"/>
    </font>
    <font>
      <b/>
      <sz val="14"/>
      <color rgb="FFFF0000"/>
      <name val="Calibri"/>
      <charset val="134"/>
      <scheme val="minor"/>
    </font>
    <font>
      <sz val="9"/>
      <color theme="1"/>
      <name val="Calibri"/>
      <charset val="134"/>
      <scheme val="minor"/>
    </font>
    <font>
      <b/>
      <i/>
      <sz val="7"/>
      <color theme="1"/>
      <name val="Calibri"/>
      <charset val="134"/>
      <scheme val="minor"/>
    </font>
    <font>
      <sz val="8"/>
      <color indexed="8"/>
      <name val="Calibri"/>
      <charset val="134"/>
    </font>
    <font>
      <i/>
      <sz val="6"/>
      <color theme="1"/>
      <name val="Calibri"/>
      <charset val="134"/>
      <scheme val="minor"/>
    </font>
    <font>
      <b/>
      <i/>
      <sz val="6"/>
      <color theme="1"/>
      <name val="Calibri"/>
      <charset val="134"/>
      <scheme val="minor"/>
    </font>
    <font>
      <sz val="5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b/>
      <sz val="8"/>
      <color indexed="8"/>
      <name val="Calibri"/>
      <charset val="134"/>
      <scheme val="minor"/>
    </font>
    <font>
      <sz val="8"/>
      <color indexed="8"/>
      <name val="Calibri"/>
      <charset val="134"/>
      <scheme val="minor"/>
    </font>
    <font>
      <b/>
      <sz val="11"/>
      <color rgb="FFFFFFFF"/>
      <name val="Calibri"/>
      <charset val="0"/>
      <scheme val="minor"/>
    </font>
    <font>
      <sz val="11"/>
      <color theme="0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rgb="FFFA7D0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8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1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indexed="8"/>
      <name val="Calibri"/>
      <charset val="1"/>
    </font>
    <font>
      <b/>
      <u/>
      <sz val="10"/>
      <color rgb="FFFF0000"/>
      <name val="Calibri"/>
      <charset val="134"/>
      <scheme val="minor"/>
    </font>
    <font>
      <b/>
      <sz val="10"/>
      <color rgb="FFFF0000"/>
      <name val="Calibri"/>
      <charset val="134"/>
      <scheme val="minor"/>
    </font>
    <font>
      <b/>
      <vertAlign val="superscript"/>
      <sz val="8"/>
      <color theme="1"/>
      <name val="Calibri"/>
      <charset val="134"/>
      <scheme val="minor"/>
    </font>
    <font>
      <vertAlign val="superscript"/>
      <sz val="8"/>
      <color theme="1"/>
      <name val="Calibri"/>
      <charset val="134"/>
      <scheme val="minor"/>
    </font>
    <font>
      <sz val="8"/>
      <color theme="1"/>
      <name val="Calibri"/>
      <charset val="134"/>
    </font>
    <font>
      <vertAlign val="superscript"/>
      <sz val="8"/>
      <color indexed="8"/>
      <name val="Calibri"/>
      <charset val="134"/>
    </font>
    <font>
      <b/>
      <vertAlign val="superscript"/>
      <sz val="10"/>
      <color theme="1"/>
      <name val="Calibri"/>
      <charset val="134"/>
      <scheme val="minor"/>
    </font>
    <font>
      <i/>
      <vertAlign val="superscript"/>
      <sz val="6"/>
      <color theme="1"/>
      <name val="Calibri"/>
      <charset val="134"/>
      <scheme val="minor"/>
    </font>
    <font>
      <b/>
      <sz val="9"/>
      <name val="Segoe UI"/>
      <charset val="134"/>
    </font>
  </fonts>
  <fills count="42">
    <fill>
      <patternFill patternType="none"/>
    </fill>
    <fill>
      <patternFill patternType="gray125"/>
    </fill>
    <fill>
      <patternFill patternType="solid">
        <fgColor rgb="FF95B3D7"/>
        <bgColor rgb="FF9999FF"/>
      </patternFill>
    </fill>
    <fill>
      <patternFill patternType="solid">
        <fgColor rgb="FFC6D9F1"/>
        <bgColor rgb="FFD9D9D9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6795556505"/>
        <bgColor indexed="64"/>
      </patternFill>
    </fill>
    <fill>
      <patternFill patternType="solid">
        <fgColor rgb="FFD9D9D9"/>
        <bgColor rgb="FFE6E0EC"/>
      </patternFill>
    </fill>
    <fill>
      <patternFill patternType="solid">
        <fgColor theme="3" tint="0.799951170384838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5">
    <xf numFmtId="0" fontId="0" fillId="0" borderId="0"/>
    <xf numFmtId="179" fontId="25" fillId="0" borderId="0" applyFont="0" applyFill="0" applyBorder="0" applyAlignment="0" applyProtection="0">
      <alignment vertical="center"/>
    </xf>
    <xf numFmtId="177" fontId="25" fillId="0" borderId="0" applyFont="0" applyFill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0" fontId="31" fillId="0" borderId="18" applyNumberFormat="0" applyFill="0" applyAlignment="0" applyProtection="0">
      <alignment vertical="center"/>
    </xf>
    <xf numFmtId="0" fontId="28" fillId="15" borderId="16" applyNumberFormat="0" applyAlignment="0" applyProtection="0">
      <alignment vertical="center"/>
    </xf>
    <xf numFmtId="181" fontId="25" fillId="0" borderId="0" applyFont="0" applyFill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176" fontId="25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top"/>
      <protection locked="0"/>
    </xf>
    <xf numFmtId="0" fontId="32" fillId="22" borderId="0" applyNumberFormat="0" applyBorder="0" applyAlignment="0" applyProtection="0">
      <alignment vertical="center"/>
    </xf>
    <xf numFmtId="0" fontId="25" fillId="28" borderId="20" applyNumberFormat="0" applyFont="0" applyAlignment="0" applyProtection="0">
      <alignment vertical="center"/>
    </xf>
    <xf numFmtId="0" fontId="1" fillId="0" borderId="0"/>
    <xf numFmtId="0" fontId="32" fillId="11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40" fillId="0" borderId="21" applyNumberFormat="0" applyFill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41" fillId="0" borderId="21" applyNumberFormat="0" applyFill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3" fillId="18" borderId="19" applyNumberFormat="0" applyAlignment="0" applyProtection="0">
      <alignment vertical="center"/>
    </xf>
    <xf numFmtId="0" fontId="43" fillId="25" borderId="23" applyNumberFormat="0" applyAlignment="0" applyProtection="0">
      <alignment vertical="center"/>
    </xf>
    <xf numFmtId="0" fontId="35" fillId="25" borderId="19" applyNumberFormat="0" applyAlignment="0" applyProtection="0">
      <alignment vertical="center"/>
    </xf>
    <xf numFmtId="0" fontId="42" fillId="0" borderId="22" applyNumberFormat="0" applyFill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44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180" fontId="1" fillId="0" borderId="0" applyBorder="0" applyProtection="0"/>
    <xf numFmtId="0" fontId="32" fillId="39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top"/>
      <protection locked="0"/>
    </xf>
    <xf numFmtId="0" fontId="46" fillId="0" borderId="0"/>
    <xf numFmtId="0" fontId="0" fillId="0" borderId="0"/>
    <xf numFmtId="9" fontId="1" fillId="0" borderId="0" applyBorder="0" applyProtection="0"/>
  </cellStyleXfs>
  <cellXfs count="198">
    <xf numFmtId="0" fontId="0" fillId="0" borderId="0" xfId="0"/>
    <xf numFmtId="0" fontId="1" fillId="0" borderId="0" xfId="14"/>
    <xf numFmtId="0" fontId="1" fillId="0" borderId="0" xfId="14" applyAlignment="1">
      <alignment horizontal="center"/>
    </xf>
    <xf numFmtId="0" fontId="2" fillId="2" borderId="1" xfId="14" applyFont="1" applyFill="1" applyBorder="1" applyAlignment="1">
      <alignment horizontal="center"/>
    </xf>
    <xf numFmtId="0" fontId="3" fillId="3" borderId="1" xfId="14" applyFont="1" applyFill="1" applyBorder="1" applyAlignment="1">
      <alignment horizontal="center" vertical="center" wrapText="1"/>
    </xf>
    <xf numFmtId="0" fontId="2" fillId="3" borderId="1" xfId="14" applyFont="1" applyFill="1" applyBorder="1" applyAlignment="1">
      <alignment horizontal="center" vertical="center" wrapText="1"/>
    </xf>
    <xf numFmtId="0" fontId="1" fillId="0" borderId="1" xfId="14" applyFont="1" applyBorder="1"/>
    <xf numFmtId="0" fontId="1" fillId="0" borderId="1" xfId="14" applyFont="1" applyBorder="1" applyAlignment="1">
      <alignment horizontal="center"/>
    </xf>
    <xf numFmtId="180" fontId="1" fillId="0" borderId="1" xfId="14" applyNumberFormat="1" applyBorder="1"/>
    <xf numFmtId="0" fontId="1" fillId="0" borderId="1" xfId="14" applyBorder="1" applyAlignment="1">
      <alignment horizontal="center"/>
    </xf>
    <xf numFmtId="0" fontId="2" fillId="0" borderId="2" xfId="14" applyFont="1" applyBorder="1" applyAlignment="1">
      <alignment horizontal="center"/>
    </xf>
    <xf numFmtId="0" fontId="2" fillId="0" borderId="3" xfId="14" applyFont="1" applyBorder="1" applyAlignment="1">
      <alignment horizontal="center"/>
    </xf>
    <xf numFmtId="0" fontId="2" fillId="0" borderId="4" xfId="14" applyFont="1" applyBorder="1" applyAlignment="1">
      <alignment horizontal="center"/>
    </xf>
    <xf numFmtId="0" fontId="2" fillId="0" borderId="1" xfId="14" applyFont="1" applyBorder="1" applyAlignment="1">
      <alignment horizontal="center"/>
    </xf>
    <xf numFmtId="180" fontId="2" fillId="0" borderId="1" xfId="14" applyNumberFormat="1" applyFont="1" applyBorder="1"/>
    <xf numFmtId="179" fontId="1" fillId="0" borderId="0" xfId="14" applyNumberFormat="1"/>
    <xf numFmtId="0" fontId="4" fillId="0" borderId="0" xfId="14" applyFont="1"/>
    <xf numFmtId="0" fontId="4" fillId="0" borderId="0" xfId="14" applyFont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178" fontId="6" fillId="0" borderId="0" xfId="0" applyNumberFormat="1" applyFont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82" fontId="9" fillId="4" borderId="1" xfId="0" applyNumberFormat="1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 wrapText="1"/>
    </xf>
    <xf numFmtId="0" fontId="9" fillId="4" borderId="5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6" fillId="6" borderId="6" xfId="0" applyFont="1" applyFill="1" applyBorder="1" applyAlignment="1">
      <alignment horizontal="center" vertical="center" wrapText="1"/>
    </xf>
    <xf numFmtId="0" fontId="6" fillId="6" borderId="7" xfId="0" applyFont="1" applyFill="1" applyBorder="1" applyAlignment="1">
      <alignment horizontal="center" vertical="center" wrapText="1"/>
    </xf>
    <xf numFmtId="0" fontId="6" fillId="6" borderId="8" xfId="0" applyFont="1" applyFill="1" applyBorder="1" applyAlignment="1">
      <alignment horizontal="center" vertical="center" wrapText="1"/>
    </xf>
    <xf numFmtId="0" fontId="6" fillId="6" borderId="9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11" fillId="6" borderId="6" xfId="0" applyFont="1" applyFill="1" applyBorder="1" applyAlignment="1">
      <alignment horizontal="center" vertical="center" wrapText="1"/>
    </xf>
    <xf numFmtId="0" fontId="11" fillId="6" borderId="7" xfId="0" applyFont="1" applyFill="1" applyBorder="1" applyAlignment="1">
      <alignment horizontal="center" vertical="center" wrapText="1"/>
    </xf>
    <xf numFmtId="0" fontId="11" fillId="6" borderId="10" xfId="0" applyFont="1" applyFill="1" applyBorder="1" applyAlignment="1">
      <alignment horizontal="center" vertical="center" wrapText="1"/>
    </xf>
    <xf numFmtId="0" fontId="11" fillId="6" borderId="1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left" vertical="center"/>
    </xf>
    <xf numFmtId="0" fontId="6" fillId="0" borderId="4" xfId="0" applyFont="1" applyFill="1" applyBorder="1" applyAlignment="1">
      <alignment horizontal="left" vertical="center"/>
    </xf>
    <xf numFmtId="0" fontId="11" fillId="6" borderId="1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6" borderId="14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2" fillId="7" borderId="1" xfId="0" applyFont="1" applyFill="1" applyBorder="1" applyAlignment="1">
      <alignment horizontal="center" vertical="center" wrapText="1"/>
    </xf>
    <xf numFmtId="0" fontId="8" fillId="8" borderId="1" xfId="0" applyFont="1" applyFill="1" applyBorder="1" applyAlignment="1">
      <alignment horizontal="center" vertical="center" wrapText="1"/>
    </xf>
    <xf numFmtId="0" fontId="8" fillId="9" borderId="1" xfId="0" applyFont="1" applyFill="1" applyBorder="1" applyAlignment="1">
      <alignment horizontal="center" vertical="center" wrapText="1"/>
    </xf>
    <xf numFmtId="0" fontId="13" fillId="9" borderId="2" xfId="0" applyFont="1" applyFill="1" applyBorder="1" applyAlignment="1">
      <alignment horizontal="center" vertical="center" wrapText="1"/>
    </xf>
    <xf numFmtId="0" fontId="13" fillId="9" borderId="3" xfId="0" applyFont="1" applyFill="1" applyBorder="1" applyAlignment="1">
      <alignment horizontal="center" vertical="center" wrapText="1"/>
    </xf>
    <xf numFmtId="0" fontId="13" fillId="9" borderId="4" xfId="0" applyFont="1" applyFill="1" applyBorder="1" applyAlignment="1">
      <alignment horizontal="center" vertical="center" wrapText="1"/>
    </xf>
    <xf numFmtId="178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12" fillId="10" borderId="2" xfId="0" applyFont="1" applyFill="1" applyBorder="1" applyAlignment="1">
      <alignment horizontal="left" vertical="center" wrapText="1"/>
    </xf>
    <xf numFmtId="0" fontId="12" fillId="10" borderId="3" xfId="0" applyFont="1" applyFill="1" applyBorder="1" applyAlignment="1">
      <alignment horizontal="left" vertical="center" wrapText="1"/>
    </xf>
    <xf numFmtId="0" fontId="12" fillId="10" borderId="4" xfId="0" applyFont="1" applyFill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178" fontId="5" fillId="0" borderId="1" xfId="0" applyNumberFormat="1" applyFont="1" applyBorder="1" applyAlignment="1">
      <alignment horizontal="center" vertical="center" wrapText="1"/>
    </xf>
    <xf numFmtId="0" fontId="14" fillId="0" borderId="3" xfId="0" applyFont="1" applyBorder="1" applyAlignment="1">
      <alignment horizontal="left" vertical="center" wrapText="1"/>
    </xf>
    <xf numFmtId="0" fontId="14" fillId="0" borderId="3" xfId="0" applyFont="1" applyBorder="1" applyAlignment="1">
      <alignment horizontal="justify" vertical="center" wrapText="1"/>
    </xf>
    <xf numFmtId="178" fontId="15" fillId="0" borderId="1" xfId="0" applyNumberFormat="1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4" fillId="0" borderId="13" xfId="0" applyFont="1" applyBorder="1" applyAlignment="1">
      <alignment horizontal="left" vertical="center" wrapText="1"/>
    </xf>
    <xf numFmtId="0" fontId="14" fillId="0" borderId="12" xfId="0" applyFont="1" applyBorder="1" applyAlignment="1">
      <alignment horizontal="left" vertical="center" wrapText="1"/>
    </xf>
    <xf numFmtId="0" fontId="17" fillId="0" borderId="0" xfId="11" applyFill="1" applyAlignment="1" applyProtection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6" fillId="0" borderId="0" xfId="0" applyNumberFormat="1" applyFont="1" applyFill="1" applyAlignment="1">
      <alignment horizontal="center" vertical="center" wrapText="1"/>
    </xf>
    <xf numFmtId="0" fontId="18" fillId="6" borderId="14" xfId="0" applyFont="1" applyFill="1" applyBorder="1" applyAlignment="1">
      <alignment horizontal="center" vertical="center" wrapText="1"/>
    </xf>
    <xf numFmtId="0" fontId="18" fillId="6" borderId="15" xfId="0" applyFont="1" applyFill="1" applyBorder="1" applyAlignment="1">
      <alignment horizontal="center" vertical="center" wrapText="1"/>
    </xf>
    <xf numFmtId="9" fontId="6" fillId="6" borderId="14" xfId="0" applyNumberFormat="1" applyFont="1" applyFill="1" applyBorder="1" applyAlignment="1">
      <alignment horizontal="center" vertical="center" wrapText="1"/>
    </xf>
    <xf numFmtId="9" fontId="6" fillId="6" borderId="5" xfId="0" applyNumberFormat="1" applyFont="1" applyFill="1" applyBorder="1" applyAlignment="1">
      <alignment horizontal="center" vertical="center" wrapText="1"/>
    </xf>
    <xf numFmtId="9" fontId="6" fillId="6" borderId="1" xfId="0" applyNumberFormat="1" applyFont="1" applyFill="1" applyBorder="1" applyAlignment="1">
      <alignment horizontal="center" vertical="center" wrapText="1"/>
    </xf>
    <xf numFmtId="183" fontId="6" fillId="6" borderId="1" xfId="0" applyNumberFormat="1" applyFont="1" applyFill="1" applyBorder="1" applyAlignment="1">
      <alignment horizontal="center" vertical="center" wrapText="1"/>
    </xf>
    <xf numFmtId="10" fontId="6" fillId="6" borderId="1" xfId="0" applyNumberFormat="1" applyFont="1" applyFill="1" applyBorder="1" applyAlignment="1">
      <alignment horizontal="center" vertical="center" wrapText="1"/>
    </xf>
    <xf numFmtId="3" fontId="6" fillId="6" borderId="1" xfId="0" applyNumberFormat="1" applyFont="1" applyFill="1" applyBorder="1" applyAlignment="1">
      <alignment horizontal="center" vertical="center" wrapText="1"/>
    </xf>
    <xf numFmtId="183" fontId="6" fillId="6" borderId="14" xfId="0" applyNumberFormat="1" applyFont="1" applyFill="1" applyBorder="1" applyAlignment="1">
      <alignment horizontal="center" vertical="center" wrapText="1"/>
    </xf>
    <xf numFmtId="4" fontId="6" fillId="6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4" fontId="12" fillId="0" borderId="1" xfId="0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2" fontId="19" fillId="0" borderId="0" xfId="0" applyNumberFormat="1" applyFont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178" fontId="5" fillId="6" borderId="1" xfId="0" applyNumberFormat="1" applyFont="1" applyFill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left" vertical="center" wrapText="1"/>
    </xf>
    <xf numFmtId="178" fontId="5" fillId="0" borderId="0" xfId="0" applyNumberFormat="1" applyFont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183" fontId="6" fillId="0" borderId="1" xfId="0" applyNumberFormat="1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9" fontId="6" fillId="0" borderId="1" xfId="0" applyNumberFormat="1" applyFont="1" applyBorder="1" applyAlignment="1">
      <alignment horizontal="center" vertical="center" wrapText="1"/>
    </xf>
    <xf numFmtId="183" fontId="6" fillId="0" borderId="0" xfId="0" applyNumberFormat="1" applyFont="1" applyBorder="1" applyAlignment="1">
      <alignment horizontal="center" vertical="center" wrapText="1"/>
    </xf>
    <xf numFmtId="2" fontId="6" fillId="0" borderId="0" xfId="0" applyNumberFormat="1" applyFont="1" applyBorder="1" applyAlignment="1">
      <alignment horizontal="center" vertical="center" wrapText="1"/>
    </xf>
    <xf numFmtId="9" fontId="6" fillId="0" borderId="0" xfId="0" applyNumberFormat="1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10" fontId="6" fillId="0" borderId="1" xfId="0" applyNumberFormat="1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2" fontId="19" fillId="0" borderId="0" xfId="0" applyNumberFormat="1" applyFont="1" applyBorder="1" applyAlignment="1">
      <alignment horizontal="center" vertical="center" wrapText="1"/>
    </xf>
    <xf numFmtId="9" fontId="19" fillId="0" borderId="0" xfId="0" applyNumberFormat="1" applyFont="1" applyBorder="1" applyAlignment="1">
      <alignment horizontal="center" vertical="center" wrapText="1"/>
    </xf>
    <xf numFmtId="0" fontId="5" fillId="11" borderId="1" xfId="0" applyFont="1" applyFill="1" applyBorder="1" applyAlignment="1">
      <alignment horizontal="center" vertical="center" wrapText="1"/>
    </xf>
    <xf numFmtId="178" fontId="5" fillId="11" borderId="1" xfId="0" applyNumberFormat="1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center" vertical="center" wrapText="1"/>
    </xf>
    <xf numFmtId="178" fontId="5" fillId="4" borderId="0" xfId="0" applyNumberFormat="1" applyFont="1" applyFill="1" applyBorder="1" applyAlignment="1">
      <alignment horizontal="center" vertical="center" wrapText="1"/>
    </xf>
    <xf numFmtId="0" fontId="21" fillId="0" borderId="2" xfId="0" applyFont="1" applyBorder="1" applyAlignment="1">
      <alignment horizontal="left" vertical="center"/>
    </xf>
    <xf numFmtId="0" fontId="21" fillId="0" borderId="3" xfId="0" applyFont="1" applyBorder="1" applyAlignment="1">
      <alignment horizontal="left" vertical="center"/>
    </xf>
    <xf numFmtId="0" fontId="21" fillId="0" borderId="4" xfId="0" applyFont="1" applyBorder="1" applyAlignment="1">
      <alignment horizontal="left" vertical="center"/>
    </xf>
    <xf numFmtId="0" fontId="8" fillId="12" borderId="2" xfId="0" applyFont="1" applyFill="1" applyBorder="1" applyAlignment="1">
      <alignment vertical="top" wrapText="1"/>
    </xf>
    <xf numFmtId="0" fontId="8" fillId="12" borderId="3" xfId="0" applyFont="1" applyFill="1" applyBorder="1" applyAlignment="1">
      <alignment vertical="top" wrapText="1"/>
    </xf>
    <xf numFmtId="0" fontId="8" fillId="12" borderId="4" xfId="0" applyFont="1" applyFill="1" applyBorder="1" applyAlignment="1">
      <alignment vertical="top" wrapText="1"/>
    </xf>
    <xf numFmtId="9" fontId="8" fillId="12" borderId="1" xfId="0" applyNumberFormat="1" applyFont="1" applyFill="1" applyBorder="1" applyAlignment="1">
      <alignment horizontal="center" vertical="center" wrapText="1"/>
    </xf>
    <xf numFmtId="2" fontId="8" fillId="5" borderId="1" xfId="0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4" fontId="6" fillId="4" borderId="1" xfId="0" applyNumberFormat="1" applyFont="1" applyFill="1" applyBorder="1" applyAlignment="1">
      <alignment horizontal="center" vertical="center" wrapText="1"/>
    </xf>
    <xf numFmtId="0" fontId="22" fillId="0" borderId="12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center" vertical="center" wrapText="1"/>
    </xf>
    <xf numFmtId="0" fontId="8" fillId="12" borderId="1" xfId="0" applyFont="1" applyFill="1" applyBorder="1" applyAlignment="1">
      <alignment horizontal="center" vertical="center" wrapText="1"/>
    </xf>
    <xf numFmtId="2" fontId="5" fillId="0" borderId="0" xfId="0" applyNumberFormat="1" applyFont="1" applyAlignment="1">
      <alignment horizontal="center" vertical="center" wrapText="1"/>
    </xf>
    <xf numFmtId="184" fontId="6" fillId="0" borderId="0" xfId="0" applyNumberFormat="1" applyFont="1" applyAlignment="1">
      <alignment horizontal="center" vertical="center" wrapText="1"/>
    </xf>
    <xf numFmtId="4" fontId="5" fillId="6" borderId="1" xfId="0" applyNumberFormat="1" applyFont="1" applyFill="1" applyBorder="1" applyAlignment="1">
      <alignment horizontal="center" vertical="center" wrapText="1"/>
    </xf>
    <xf numFmtId="2" fontId="6" fillId="0" borderId="0" xfId="0" applyNumberFormat="1" applyFont="1" applyAlignment="1">
      <alignment horizontal="center" vertical="center" wrapText="1"/>
    </xf>
    <xf numFmtId="4" fontId="5" fillId="0" borderId="0" xfId="0" applyNumberFormat="1" applyFont="1" applyBorder="1" applyAlignment="1">
      <alignment horizontal="center" vertical="center" wrapText="1"/>
    </xf>
    <xf numFmtId="4" fontId="12" fillId="0" borderId="0" xfId="0" applyNumberFormat="1" applyFont="1" applyBorder="1" applyAlignment="1">
      <alignment horizontal="center" vertical="center" wrapText="1"/>
    </xf>
    <xf numFmtId="4" fontId="19" fillId="0" borderId="0" xfId="0" applyNumberFormat="1" applyFont="1" applyBorder="1" applyAlignment="1">
      <alignment horizontal="center" vertical="center" wrapText="1"/>
    </xf>
    <xf numFmtId="4" fontId="5" fillId="11" borderId="1" xfId="0" applyNumberFormat="1" applyFont="1" applyFill="1" applyBorder="1" applyAlignment="1">
      <alignment horizontal="center" vertical="center" wrapText="1"/>
    </xf>
    <xf numFmtId="4" fontId="5" fillId="4" borderId="0" xfId="0" applyNumberFormat="1" applyFont="1" applyFill="1" applyBorder="1" applyAlignment="1">
      <alignment horizontal="center" vertical="center" wrapText="1"/>
    </xf>
    <xf numFmtId="2" fontId="6" fillId="4" borderId="0" xfId="0" applyNumberFormat="1" applyFont="1" applyFill="1" applyAlignment="1">
      <alignment horizontal="center" vertical="center" wrapText="1"/>
    </xf>
    <xf numFmtId="4" fontId="5" fillId="5" borderId="1" xfId="0" applyNumberFormat="1" applyFont="1" applyFill="1" applyBorder="1" applyAlignment="1">
      <alignment horizontal="center" vertical="center" wrapText="1"/>
    </xf>
    <xf numFmtId="2" fontId="7" fillId="4" borderId="1" xfId="0" applyNumberFormat="1" applyFont="1" applyFill="1" applyBorder="1" applyAlignment="1">
      <alignment horizontal="center" vertical="center" wrapText="1"/>
    </xf>
    <xf numFmtId="10" fontId="7" fillId="4" borderId="1" xfId="0" applyNumberFormat="1" applyFont="1" applyFill="1" applyBorder="1" applyAlignment="1">
      <alignment horizontal="center" vertical="center" wrapText="1"/>
    </xf>
    <xf numFmtId="178" fontId="7" fillId="0" borderId="0" xfId="0" applyNumberFormat="1" applyFont="1" applyAlignment="1">
      <alignment horizontal="center" vertical="center" wrapText="1"/>
    </xf>
    <xf numFmtId="0" fontId="14" fillId="0" borderId="0" xfId="0" applyFont="1" applyBorder="1" applyAlignment="1">
      <alignment horizontal="left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4" fontId="6" fillId="4" borderId="2" xfId="0" applyNumberFormat="1" applyFont="1" applyFill="1" applyBorder="1" applyAlignment="1">
      <alignment horizontal="center" vertical="center" wrapText="1"/>
    </xf>
    <xf numFmtId="4" fontId="6" fillId="4" borderId="4" xfId="0" applyNumberFormat="1" applyFont="1" applyFill="1" applyBorder="1" applyAlignment="1">
      <alignment horizontal="center" vertical="center" wrapText="1"/>
    </xf>
    <xf numFmtId="4" fontId="5" fillId="4" borderId="1" xfId="0" applyNumberFormat="1" applyFont="1" applyFill="1" applyBorder="1" applyAlignment="1">
      <alignment horizontal="center" vertical="center" wrapText="1"/>
    </xf>
    <xf numFmtId="4" fontId="5" fillId="4" borderId="2" xfId="0" applyNumberFormat="1" applyFont="1" applyFill="1" applyBorder="1" applyAlignment="1">
      <alignment horizontal="center" vertical="center" wrapText="1"/>
    </xf>
    <xf numFmtId="10" fontId="6" fillId="4" borderId="1" xfId="0" applyNumberFormat="1" applyFont="1" applyFill="1" applyBorder="1" applyAlignment="1">
      <alignment horizontal="center" vertical="center" wrapText="1"/>
    </xf>
    <xf numFmtId="10" fontId="6" fillId="5" borderId="1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left" vertical="center" wrapText="1"/>
    </xf>
    <xf numFmtId="49" fontId="6" fillId="4" borderId="1" xfId="0" applyNumberFormat="1" applyFont="1" applyFill="1" applyBorder="1" applyAlignment="1">
      <alignment horizontal="center" vertical="center" wrapText="1"/>
    </xf>
    <xf numFmtId="49" fontId="5" fillId="4" borderId="1" xfId="0" applyNumberFormat="1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left" vertical="center" wrapText="1"/>
    </xf>
    <xf numFmtId="0" fontId="6" fillId="5" borderId="1" xfId="0" applyFont="1" applyFill="1" applyBorder="1" applyAlignment="1">
      <alignment horizontal="center" vertical="center" wrapText="1"/>
    </xf>
    <xf numFmtId="49" fontId="6" fillId="5" borderId="1" xfId="0" applyNumberFormat="1" applyFont="1" applyFill="1" applyBorder="1" applyAlignment="1">
      <alignment horizontal="center" vertical="center" wrapText="1"/>
    </xf>
    <xf numFmtId="49" fontId="5" fillId="5" borderId="2" xfId="0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left" vertical="center" wrapText="1"/>
    </xf>
    <xf numFmtId="185" fontId="6" fillId="4" borderId="1" xfId="0" applyNumberFormat="1" applyFont="1" applyFill="1" applyBorder="1" applyAlignment="1">
      <alignment horizontal="center" vertical="center" wrapText="1"/>
    </xf>
    <xf numFmtId="185" fontId="5" fillId="4" borderId="1" xfId="0" applyNumberFormat="1" applyFont="1" applyFill="1" applyBorder="1" applyAlignment="1">
      <alignment horizontal="center" vertical="center" wrapText="1"/>
    </xf>
    <xf numFmtId="0" fontId="23" fillId="4" borderId="1" xfId="0" applyFont="1" applyFill="1" applyBorder="1" applyAlignment="1">
      <alignment horizontal="center" vertical="center" wrapText="1"/>
    </xf>
    <xf numFmtId="0" fontId="23" fillId="4" borderId="1" xfId="0" applyFont="1" applyFill="1" applyBorder="1" applyAlignment="1">
      <alignment horizontal="left" vertical="center" wrapText="1"/>
    </xf>
    <xf numFmtId="0" fontId="8" fillId="4" borderId="1" xfId="0" applyFont="1" applyFill="1" applyBorder="1" applyAlignment="1">
      <alignment horizontal="center" vertical="center" wrapText="1"/>
    </xf>
    <xf numFmtId="10" fontId="8" fillId="4" borderId="1" xfId="0" applyNumberFormat="1" applyFont="1" applyFill="1" applyBorder="1" applyAlignment="1">
      <alignment horizontal="center" vertical="center" wrapText="1"/>
    </xf>
    <xf numFmtId="10" fontId="8" fillId="5" borderId="1" xfId="0" applyNumberFormat="1" applyFont="1" applyFill="1" applyBorder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7" fillId="0" borderId="12" xfId="0" applyFont="1" applyBorder="1" applyAlignment="1">
      <alignment horizontal="left" vertical="center" wrapText="1"/>
    </xf>
    <xf numFmtId="0" fontId="8" fillId="13" borderId="1" xfId="0" applyFont="1" applyFill="1" applyBorder="1" applyAlignment="1">
      <alignment horizontal="center" vertical="center" wrapText="1"/>
    </xf>
    <xf numFmtId="0" fontId="5" fillId="11" borderId="2" xfId="0" applyFont="1" applyFill="1" applyBorder="1" applyAlignment="1">
      <alignment horizontal="center" vertical="center" wrapText="1"/>
    </xf>
    <xf numFmtId="0" fontId="5" fillId="11" borderId="3" xfId="0" applyFont="1" applyFill="1" applyBorder="1" applyAlignment="1">
      <alignment horizontal="center" vertical="center" wrapText="1"/>
    </xf>
    <xf numFmtId="0" fontId="5" fillId="11" borderId="4" xfId="0" applyFont="1" applyFill="1" applyBorder="1" applyAlignment="1">
      <alignment horizontal="center" vertical="center" wrapText="1"/>
    </xf>
    <xf numFmtId="0" fontId="6" fillId="14" borderId="1" xfId="0" applyFont="1" applyFill="1" applyBorder="1" applyAlignment="1">
      <alignment horizontal="center" vertical="center" wrapText="1"/>
    </xf>
    <xf numFmtId="0" fontId="8" fillId="14" borderId="1" xfId="0" applyFont="1" applyFill="1" applyBorder="1" applyAlignment="1">
      <alignment horizontal="center" vertical="center" wrapText="1"/>
    </xf>
    <xf numFmtId="0" fontId="6" fillId="14" borderId="2" xfId="0" applyFont="1" applyFill="1" applyBorder="1" applyAlignment="1">
      <alignment horizontal="left" vertical="center" wrapText="1"/>
    </xf>
    <xf numFmtId="0" fontId="6" fillId="14" borderId="3" xfId="0" applyFont="1" applyFill="1" applyBorder="1" applyAlignment="1">
      <alignment horizontal="left" vertical="center" wrapText="1"/>
    </xf>
    <xf numFmtId="0" fontId="6" fillId="14" borderId="4" xfId="0" applyFont="1" applyFill="1" applyBorder="1" applyAlignment="1">
      <alignment horizontal="left" vertical="center" wrapText="1"/>
    </xf>
    <xf numFmtId="4" fontId="6" fillId="14" borderId="1" xfId="0" applyNumberFormat="1" applyFont="1" applyFill="1" applyBorder="1" applyAlignment="1">
      <alignment horizontal="center" vertical="center" wrapText="1"/>
    </xf>
    <xf numFmtId="0" fontId="5" fillId="14" borderId="2" xfId="0" applyFont="1" applyFill="1" applyBorder="1" applyAlignment="1">
      <alignment horizontal="center" vertical="center" wrapText="1"/>
    </xf>
    <xf numFmtId="0" fontId="5" fillId="14" borderId="3" xfId="0" applyFont="1" applyFill="1" applyBorder="1" applyAlignment="1">
      <alignment horizontal="center" vertical="center" wrapText="1"/>
    </xf>
    <xf numFmtId="0" fontId="5" fillId="14" borderId="4" xfId="0" applyFont="1" applyFill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center" vertical="center" wrapText="1"/>
    </xf>
    <xf numFmtId="178" fontId="5" fillId="0" borderId="0" xfId="0" applyNumberFormat="1" applyFont="1" applyAlignment="1">
      <alignment horizontal="center" vertical="center" wrapText="1"/>
    </xf>
    <xf numFmtId="4" fontId="6" fillId="0" borderId="0" xfId="0" applyNumberFormat="1" applyFont="1" applyAlignment="1">
      <alignment horizontal="center" vertical="center" wrapText="1"/>
    </xf>
    <xf numFmtId="4" fontId="5" fillId="14" borderId="1" xfId="0" applyNumberFormat="1" applyFont="1" applyFill="1" applyBorder="1" applyAlignment="1">
      <alignment horizontal="center" vertical="center" wrapText="1"/>
    </xf>
    <xf numFmtId="0" fontId="25" fillId="0" borderId="2" xfId="0" applyFont="1" applyBorder="1" applyAlignment="1">
      <alignment horizontal="left" vertical="center" wrapText="1"/>
    </xf>
    <xf numFmtId="0" fontId="25" fillId="0" borderId="3" xfId="0" applyFont="1" applyBorder="1" applyAlignment="1">
      <alignment horizontal="left" vertical="center" wrapText="1"/>
    </xf>
    <xf numFmtId="0" fontId="25" fillId="0" borderId="4" xfId="0" applyFont="1" applyBorder="1" applyAlignment="1">
      <alignment horizontal="left" vertical="center" wrapText="1"/>
    </xf>
    <xf numFmtId="0" fontId="26" fillId="5" borderId="1" xfId="0" applyFont="1" applyFill="1" applyBorder="1" applyAlignment="1">
      <alignment horizontal="center" vertical="center" wrapText="1"/>
    </xf>
    <xf numFmtId="0" fontId="27" fillId="4" borderId="1" xfId="0" applyFont="1" applyFill="1" applyBorder="1" applyAlignment="1">
      <alignment horizontal="left" vertical="center" wrapText="1"/>
    </xf>
    <xf numFmtId="0" fontId="16" fillId="0" borderId="0" xfId="0" applyFont="1" applyAlignment="1" quotePrefix="1">
      <alignment horizontal="center" vertical="center" wrapText="1"/>
    </xf>
    <xf numFmtId="0" fontId="16" fillId="0" borderId="0" xfId="0" applyFont="1" applyBorder="1" applyAlignment="1" quotePrefix="1">
      <alignment horizontal="center" vertical="center" wrapText="1"/>
    </xf>
    <xf numFmtId="0" fontId="7" fillId="4" borderId="1" xfId="0" applyFont="1" applyFill="1" applyBorder="1" applyAlignment="1" quotePrefix="1">
      <alignment horizontal="center" vertical="center" wrapText="1"/>
    </xf>
    <xf numFmtId="0" fontId="8" fillId="12" borderId="1" xfId="0" applyFont="1" applyFill="1" applyBorder="1" applyAlignment="1" quotePrefix="1">
      <alignment horizontal="center" vertical="center" wrapText="1"/>
    </xf>
    <xf numFmtId="0" fontId="5" fillId="5" borderId="1" xfId="0" applyFont="1" applyFill="1" applyBorder="1" applyAlignment="1" quotePrefix="1">
      <alignment horizontal="center" vertical="center" wrapText="1"/>
    </xf>
    <xf numFmtId="0" fontId="6" fillId="4" borderId="1" xfId="0" applyFont="1" applyFill="1" applyBorder="1" applyAlignment="1" quotePrefix="1">
      <alignment horizontal="center" vertical="center" wrapText="1"/>
    </xf>
    <xf numFmtId="0" fontId="27" fillId="4" borderId="1" xfId="0" applyFont="1" applyFill="1" applyBorder="1" applyAlignment="1" quotePrefix="1">
      <alignment horizontal="left" vertical="center" wrapText="1"/>
    </xf>
    <xf numFmtId="0" fontId="7" fillId="5" borderId="1" xfId="0" applyFont="1" applyFill="1" applyBorder="1" applyAlignment="1" quotePrefix="1">
      <alignment horizontal="left" vertical="center" wrapText="1"/>
    </xf>
    <xf numFmtId="0" fontId="7" fillId="4" borderId="1" xfId="0" applyFont="1" applyFill="1" applyBorder="1" applyAlignment="1" quotePrefix="1">
      <alignment horizontal="left" vertical="center" wrapText="1"/>
    </xf>
    <xf numFmtId="0" fontId="23" fillId="4" borderId="1" xfId="0" applyFont="1" applyFill="1" applyBorder="1" applyAlignment="1" quotePrefix="1">
      <alignment horizontal="center" vertical="center" wrapText="1"/>
    </xf>
    <xf numFmtId="0" fontId="6" fillId="4" borderId="1" xfId="0" applyFont="1" applyFill="1" applyBorder="1" applyAlignment="1" quotePrefix="1">
      <alignment horizontal="left" vertical="center" wrapText="1"/>
    </xf>
  </cellXfs>
  <cellStyles count="55">
    <cellStyle name="Normal" xfId="0" builtinId="0"/>
    <cellStyle name="Comma" xfId="1" builtinId="3"/>
    <cellStyle name="Comma [0]" xfId="2" builtinId="6"/>
    <cellStyle name="40% - Ênfase 4" xfId="3" builtinId="43"/>
    <cellStyle name="Porcentagem" xfId="4" builtinId="5"/>
    <cellStyle name="Célula Vinculada" xfId="5" builtinId="24"/>
    <cellStyle name="Célula de Verificação" xfId="6" builtinId="23"/>
    <cellStyle name="Moeda [0]" xfId="7" builtinId="7"/>
    <cellStyle name="20% - Ênfase 3" xfId="8" builtinId="38"/>
    <cellStyle name="Moeda" xfId="9" builtinId="4"/>
    <cellStyle name="Hyperlink seguido" xfId="10" builtinId="9"/>
    <cellStyle name="Hyperlink" xfId="11" builtinId="8"/>
    <cellStyle name="40% - Ênfase 2" xfId="12" builtinId="35"/>
    <cellStyle name="Observação" xfId="13" builtinId="10"/>
    <cellStyle name="Normal 2" xfId="14"/>
    <cellStyle name="40% - Ênfase 6" xfId="15" builtinId="51"/>
    <cellStyle name="Texto de Aviso" xfId="16" builtinId="11"/>
    <cellStyle name="Título" xfId="17" builtinId="15"/>
    <cellStyle name="Texto Explicativo" xfId="18" builtinId="53"/>
    <cellStyle name="Ênfase 3" xfId="19" builtinId="37"/>
    <cellStyle name="Título 1" xfId="20" builtinId="16"/>
    <cellStyle name="Ênfase 4" xfId="21" builtinId="41"/>
    <cellStyle name="Título 2" xfId="22" builtinId="17"/>
    <cellStyle name="Ênfase 5" xfId="23" builtinId="45"/>
    <cellStyle name="Título 3" xfId="24" builtinId="18"/>
    <cellStyle name="Ênfase 6" xfId="25" builtinId="49"/>
    <cellStyle name="Título 4" xfId="26" builtinId="19"/>
    <cellStyle name="Entrada" xfId="27" builtinId="20"/>
    <cellStyle name="Saída" xfId="28" builtinId="21"/>
    <cellStyle name="Cálculo" xfId="29" builtinId="22"/>
    <cellStyle name="Total" xfId="30" builtinId="25"/>
    <cellStyle name="40% - Ênfase 1" xfId="31" builtinId="31"/>
    <cellStyle name="Bom" xfId="32" builtinId="26"/>
    <cellStyle name="Ruim" xfId="33" builtinId="27"/>
    <cellStyle name="Neutro" xfId="34" builtinId="28"/>
    <cellStyle name="Moeda 2" xfId="35"/>
    <cellStyle name="20% - Ênfase 5" xfId="36" builtinId="46"/>
    <cellStyle name="Ênfase 1" xfId="37" builtinId="29"/>
    <cellStyle name="20% - Ênfase 1" xfId="38" builtinId="30"/>
    <cellStyle name="60% - Ênfase 1" xfId="39" builtinId="32"/>
    <cellStyle name="20% - Ênfase 6" xfId="40" builtinId="50"/>
    <cellStyle name="Ênfase 2" xfId="41" builtinId="33"/>
    <cellStyle name="20% - Ênfase 2" xfId="42" builtinId="34"/>
    <cellStyle name="60% - Ênfase 2" xfId="43" builtinId="36"/>
    <cellStyle name="40% - Ênfase 3" xfId="44" builtinId="39"/>
    <cellStyle name="60% - Ênfase 3" xfId="45" builtinId="40"/>
    <cellStyle name="20% - Ênfase 4" xfId="46" builtinId="42"/>
    <cellStyle name="60% - Ênfase 4" xfId="47" builtinId="44"/>
    <cellStyle name="40% - Ênfase 5" xfId="48" builtinId="47"/>
    <cellStyle name="60% - Ênfase 5" xfId="49" builtinId="48"/>
    <cellStyle name="60% - Ênfase 6" xfId="50" builtinId="52"/>
    <cellStyle name="Hiperlink 2" xfId="51"/>
    <cellStyle name="Normal 2 2" xfId="52"/>
    <cellStyle name="Normal 3" xfId="53"/>
    <cellStyle name="Porcentagem 2" xfId="5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rhpaefs01\deplan\AAAA\INFORMACOES%20EXPEDIENTES%20SPI%20PROA\EXPEDIENTE%20209921400167%20SEFAZ%20SERVICOS%20GERAIS\EXPEDIENTE%20209921400167%20SEFAZ%20SERVICOS%20GERAIS%20PLANILHAS%20DE%20CUSTO%20E%20FORMACAO%20DE%20PRECO%20RETIFICADA%20IMPUGNACA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plagpaefs02.seplag.intra.rs.gov.br\Direcao\1PLANILHAS%20DE%20FORMACAO%20DE%20PRECO\EPESQ\DAER%20Manut%20Predial%200000960435166\DAER%20Manut%20Predial%20960435166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LETRICISTA"/>
      <sheetName val="SUPERVISOR"/>
      <sheetName val="PEDREI MARC PINTOR"/>
      <sheetName val="HIDRAULICO"/>
      <sheetName val="SERVENTE MANUTENCAO"/>
      <sheetName val="TEC TELEF CLIMAT REFRIG"/>
      <sheetName val="postos"/>
      <sheetName val="Plan4"/>
      <sheetName val="Plan3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HIDRAULICO"/>
      <sheetName val="ELETRICISTA"/>
      <sheetName val="PEDREIRO MARCENEIRO CARPINT"/>
      <sheetName val="JARDINEIRO"/>
      <sheetName val="SERVENTE (AUX PRODUCAO)"/>
      <sheetName val="MECANICO_REFRIGERACAO"/>
      <sheetName val="PINTOR"/>
      <sheetName val="RESUMO"/>
      <sheetName val="postos"/>
      <sheetName val="Plan4"/>
      <sheetName val="Plan3"/>
    </sheetNames>
    <sheetDataSet>
      <sheetData sheetId="0"/>
      <sheetData sheetId="1" refreshError="1"/>
      <sheetData sheetId="2"/>
      <sheetData sheetId="3" refreshError="1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68"/>
  <sheetViews>
    <sheetView tabSelected="1" view="pageBreakPreview" zoomScaleNormal="130" topLeftCell="A37" workbookViewId="0">
      <selection activeCell="D6" sqref="D6:F6"/>
    </sheetView>
  </sheetViews>
  <sheetFormatPr defaultColWidth="9.14285714285714" defaultRowHeight="11.25"/>
  <cols>
    <col min="1" max="1" width="2.85714285714286" style="21" customWidth="1"/>
    <col min="2" max="2" width="11.2857142857143" style="21" customWidth="1"/>
    <col min="3" max="3" width="11" style="21" customWidth="1"/>
    <col min="4" max="4" width="11.2857142857143" style="21" customWidth="1"/>
    <col min="5" max="5" width="12.1428571428571" style="21" customWidth="1"/>
    <col min="6" max="7" width="11.2857142857143" style="21" customWidth="1"/>
    <col min="8" max="8" width="10.7142857142857" style="21" customWidth="1"/>
    <col min="9" max="9" width="11.7142857142857" style="21" customWidth="1"/>
    <col min="10" max="10" width="11.1428571428571" style="22" customWidth="1"/>
    <col min="11" max="11" width="10" style="21" customWidth="1"/>
    <col min="12" max="12" width="9.14285714285714" style="21"/>
    <col min="13" max="15" width="22.2857142857143" style="21" customWidth="1"/>
    <col min="16" max="16384" width="9.14285714285714" style="21"/>
  </cols>
  <sheetData>
    <row r="1" ht="27.75" customHeight="1" spans="1:14">
      <c r="A1" s="23" t="s">
        <v>0</v>
      </c>
      <c r="B1" s="23"/>
      <c r="C1" s="23"/>
      <c r="D1" s="23"/>
      <c r="E1" s="23"/>
      <c r="F1" s="23"/>
      <c r="G1" s="23"/>
      <c r="H1" s="23"/>
      <c r="I1" s="23"/>
      <c r="K1" s="84"/>
      <c r="L1" s="85"/>
      <c r="M1" s="85"/>
      <c r="N1" s="85"/>
    </row>
    <row r="2" ht="22.5" customHeight="1" spans="1:14">
      <c r="A2" s="23" t="s">
        <v>1</v>
      </c>
      <c r="B2" s="23"/>
      <c r="C2" s="24"/>
      <c r="D2" s="24"/>
      <c r="E2" s="25" t="s">
        <v>2</v>
      </c>
      <c r="F2" s="25"/>
      <c r="G2" s="25"/>
      <c r="H2" s="25"/>
      <c r="I2" s="25"/>
      <c r="K2" s="86"/>
      <c r="L2" s="85"/>
      <c r="M2" s="85"/>
      <c r="N2" s="85"/>
    </row>
    <row r="3" customHeight="1" spans="1:14">
      <c r="A3" s="23" t="s">
        <v>3</v>
      </c>
      <c r="B3" s="23"/>
      <c r="C3" s="26"/>
      <c r="D3" s="27"/>
      <c r="E3" s="28" t="s">
        <v>4</v>
      </c>
      <c r="F3" s="26"/>
      <c r="G3" s="27"/>
      <c r="H3" s="27"/>
      <c r="I3" s="27"/>
      <c r="K3" s="85"/>
      <c r="L3" s="85"/>
      <c r="M3" s="85"/>
      <c r="N3" s="85"/>
    </row>
    <row r="4" ht="5.1" customHeight="1" spans="11:14">
      <c r="K4" s="85"/>
      <c r="L4" s="85"/>
      <c r="M4" s="85"/>
      <c r="N4" s="85"/>
    </row>
    <row r="5" ht="18.75" customHeight="1" spans="1:14">
      <c r="A5" s="29" t="s">
        <v>5</v>
      </c>
      <c r="B5" s="30"/>
      <c r="C5" s="31"/>
      <c r="D5" s="32" t="s">
        <v>6</v>
      </c>
      <c r="E5" s="33"/>
      <c r="F5" s="34"/>
      <c r="G5" s="35" t="str">
        <f>IF(D6="12x36","Regime de trabalho:","Quantidade de HORAS/MÊS")</f>
        <v>Quantidade de HORAS/MÊS</v>
      </c>
      <c r="H5" s="36"/>
      <c r="I5" s="87">
        <f>IF(D6="12x36",D6,5*D6)</f>
        <v>0</v>
      </c>
      <c r="K5" s="85"/>
      <c r="L5" s="85"/>
      <c r="M5" s="85"/>
      <c r="N5" s="85"/>
    </row>
    <row r="6" ht="18.75" customHeight="1" spans="1:14">
      <c r="A6" s="29" t="str">
        <f>IF(D6="12x36","Regime de trabalho:","Regime de trabalho (horas semanais):")</f>
        <v>Regime de trabalho (horas semanais):</v>
      </c>
      <c r="B6" s="30"/>
      <c r="C6" s="31"/>
      <c r="D6" s="29"/>
      <c r="E6" s="30"/>
      <c r="F6" s="31"/>
      <c r="G6" s="37"/>
      <c r="H6" s="38"/>
      <c r="I6" s="88"/>
      <c r="K6" s="85"/>
      <c r="L6" s="85"/>
      <c r="M6" s="85"/>
      <c r="N6" s="85"/>
    </row>
    <row r="7" ht="22.5" customHeight="1" spans="1:9">
      <c r="A7" s="29" t="s">
        <v>7</v>
      </c>
      <c r="B7" s="30"/>
      <c r="C7" s="31"/>
      <c r="D7" s="193" t="s">
        <v>8</v>
      </c>
      <c r="E7" s="194"/>
      <c r="F7" s="195"/>
      <c r="G7" s="42" t="s">
        <v>9</v>
      </c>
      <c r="H7" s="43"/>
      <c r="I7" s="89"/>
    </row>
    <row r="8" ht="22.5" customHeight="1" spans="1:9">
      <c r="A8" s="29" t="s">
        <v>10</v>
      </c>
      <c r="B8" s="30"/>
      <c r="C8" s="31"/>
      <c r="D8" s="193" t="s">
        <v>8</v>
      </c>
      <c r="E8" s="194"/>
      <c r="F8" s="195"/>
      <c r="G8" s="44"/>
      <c r="H8" s="45"/>
      <c r="I8" s="90"/>
    </row>
    <row r="9" ht="24.75" customHeight="1" spans="1:9">
      <c r="A9" s="29" t="s">
        <v>11</v>
      </c>
      <c r="B9" s="30"/>
      <c r="C9" s="31"/>
      <c r="D9" s="46" t="s">
        <v>12</v>
      </c>
      <c r="E9" s="47"/>
      <c r="F9" s="48"/>
      <c r="G9" s="49" t="s">
        <v>13</v>
      </c>
      <c r="H9" s="49"/>
      <c r="I9" s="91" t="s">
        <v>14</v>
      </c>
    </row>
    <row r="10" ht="32.25" customHeight="1" spans="1:9">
      <c r="A10" s="50" t="s">
        <v>15</v>
      </c>
      <c r="B10" s="51"/>
      <c r="C10" s="51"/>
      <c r="D10" s="51"/>
      <c r="E10" s="51"/>
      <c r="F10" s="51"/>
      <c r="G10" s="49" t="s">
        <v>16</v>
      </c>
      <c r="H10" s="52">
        <v>220</v>
      </c>
      <c r="I10" s="92"/>
    </row>
    <row r="11" spans="1:9">
      <c r="A11" s="53" t="s">
        <v>17</v>
      </c>
      <c r="B11" s="54"/>
      <c r="C11" s="54"/>
      <c r="D11" s="54"/>
      <c r="E11" s="54"/>
      <c r="F11" s="54"/>
      <c r="G11" s="52" t="s">
        <v>18</v>
      </c>
      <c r="H11" s="52" t="s">
        <v>19</v>
      </c>
      <c r="I11" s="93">
        <v>0.035</v>
      </c>
    </row>
    <row r="12" ht="15" customHeight="1" spans="1:9">
      <c r="A12" s="55" t="s">
        <v>20</v>
      </c>
      <c r="B12" s="56"/>
      <c r="C12" s="56"/>
      <c r="D12" s="56"/>
      <c r="E12" s="56"/>
      <c r="F12" s="56"/>
      <c r="G12" s="52" t="s">
        <v>21</v>
      </c>
      <c r="H12" s="52" t="s">
        <v>22</v>
      </c>
      <c r="I12" s="92"/>
    </row>
    <row r="13" spans="1:9">
      <c r="A13" s="57"/>
      <c r="B13" s="58"/>
      <c r="C13" s="58"/>
      <c r="D13" s="58"/>
      <c r="E13" s="58"/>
      <c r="F13" s="58"/>
      <c r="G13" s="52"/>
      <c r="H13" s="52" t="s">
        <v>23</v>
      </c>
      <c r="I13" s="94"/>
    </row>
    <row r="14" spans="1:9">
      <c r="A14" s="50"/>
      <c r="B14" s="51"/>
      <c r="C14" s="51"/>
      <c r="D14" s="51"/>
      <c r="E14" s="51"/>
      <c r="F14" s="51"/>
      <c r="G14" s="52"/>
      <c r="H14" s="52" t="s">
        <v>24</v>
      </c>
      <c r="I14" s="91">
        <v>0.06</v>
      </c>
    </row>
    <row r="15" customHeight="1" spans="1:9">
      <c r="A15" s="59" t="s">
        <v>25</v>
      </c>
      <c r="B15" s="59"/>
      <c r="C15" s="59"/>
      <c r="D15" s="59"/>
      <c r="E15" s="59"/>
      <c r="F15" s="53"/>
      <c r="G15" s="52" t="s">
        <v>21</v>
      </c>
      <c r="H15" s="52" t="s">
        <v>22</v>
      </c>
      <c r="I15" s="92">
        <v>20.18</v>
      </c>
    </row>
    <row r="16" customHeight="1" spans="1:9">
      <c r="A16" s="59"/>
      <c r="B16" s="59"/>
      <c r="C16" s="59"/>
      <c r="D16" s="59"/>
      <c r="E16" s="59"/>
      <c r="F16" s="53"/>
      <c r="G16" s="52"/>
      <c r="H16" s="52" t="s">
        <v>23</v>
      </c>
      <c r="I16" s="94"/>
    </row>
    <row r="17" spans="1:9">
      <c r="A17" s="59"/>
      <c r="B17" s="59"/>
      <c r="C17" s="59"/>
      <c r="D17" s="59"/>
      <c r="E17" s="59"/>
      <c r="F17" s="53"/>
      <c r="G17" s="52"/>
      <c r="H17" s="52" t="s">
        <v>24</v>
      </c>
      <c r="I17" s="91">
        <v>0.19</v>
      </c>
    </row>
    <row r="18" spans="1:9">
      <c r="A18" s="59" t="s">
        <v>26</v>
      </c>
      <c r="B18" s="59"/>
      <c r="C18" s="59"/>
      <c r="D18" s="59"/>
      <c r="E18" s="59"/>
      <c r="F18" s="53"/>
      <c r="G18" s="52" t="s">
        <v>21</v>
      </c>
      <c r="H18" s="52" t="s">
        <v>22</v>
      </c>
      <c r="I18" s="92">
        <v>0</v>
      </c>
    </row>
    <row r="19" spans="1:9">
      <c r="A19" s="59"/>
      <c r="B19" s="59"/>
      <c r="C19" s="59"/>
      <c r="D19" s="59"/>
      <c r="E19" s="59"/>
      <c r="F19" s="53"/>
      <c r="G19" s="52"/>
      <c r="H19" s="52" t="s">
        <v>23</v>
      </c>
      <c r="I19" s="94">
        <v>0</v>
      </c>
    </row>
    <row r="20" spans="1:9">
      <c r="A20" s="59"/>
      <c r="B20" s="59"/>
      <c r="C20" s="59"/>
      <c r="D20" s="59"/>
      <c r="E20" s="59"/>
      <c r="F20" s="53"/>
      <c r="G20" s="52"/>
      <c r="H20" s="52" t="s">
        <v>24</v>
      </c>
      <c r="I20" s="91">
        <v>0</v>
      </c>
    </row>
    <row r="21" ht="36" customHeight="1" spans="1:9">
      <c r="A21" s="60" t="s">
        <v>27</v>
      </c>
      <c r="B21" s="60"/>
      <c r="C21" s="60"/>
      <c r="D21" s="60"/>
      <c r="E21" s="60"/>
      <c r="F21" s="55"/>
      <c r="G21" s="61" t="s">
        <v>21</v>
      </c>
      <c r="H21" s="61" t="s">
        <v>28</v>
      </c>
      <c r="I21" s="95"/>
    </row>
    <row r="22" spans="1:9">
      <c r="A22" s="53" t="s">
        <v>29</v>
      </c>
      <c r="B22" s="54"/>
      <c r="C22" s="54"/>
      <c r="D22" s="54"/>
      <c r="E22" s="54"/>
      <c r="F22" s="62"/>
      <c r="G22" s="61"/>
      <c r="H22" s="61" t="s">
        <v>30</v>
      </c>
      <c r="I22" s="89" t="s">
        <v>14</v>
      </c>
    </row>
    <row r="23" ht="34.5" customHeight="1" spans="1:9">
      <c r="A23" s="59" t="s">
        <v>31</v>
      </c>
      <c r="B23" s="59"/>
      <c r="C23" s="59"/>
      <c r="D23" s="59"/>
      <c r="E23" s="59"/>
      <c r="F23" s="59"/>
      <c r="G23" s="52"/>
      <c r="H23" s="52" t="s">
        <v>32</v>
      </c>
      <c r="I23" s="92">
        <f>I29</f>
        <v>0</v>
      </c>
    </row>
    <row r="24" ht="26.25" customHeight="1" spans="1:9">
      <c r="A24" s="53" t="s">
        <v>33</v>
      </c>
      <c r="B24" s="54"/>
      <c r="C24" s="54"/>
      <c r="D24" s="54"/>
      <c r="E24" s="54"/>
      <c r="F24" s="62"/>
      <c r="G24" s="61"/>
      <c r="H24" s="63" t="s">
        <v>34</v>
      </c>
      <c r="I24" s="96" t="s">
        <v>14</v>
      </c>
    </row>
    <row r="25" ht="35.25" customHeight="1" spans="1:9">
      <c r="A25" s="59" t="s">
        <v>35</v>
      </c>
      <c r="B25" s="59"/>
      <c r="C25" s="59"/>
      <c r="D25" s="59"/>
      <c r="E25" s="59"/>
      <c r="F25" s="59"/>
      <c r="G25" s="52"/>
      <c r="H25" s="49" t="s">
        <v>30</v>
      </c>
      <c r="I25" s="91">
        <v>0.2</v>
      </c>
    </row>
    <row r="26" ht="5.1" customHeight="1"/>
    <row r="27" ht="17.25" customHeight="1" spans="1:9">
      <c r="A27" s="64" t="s">
        <v>36</v>
      </c>
      <c r="B27" s="64"/>
      <c r="C27" s="64"/>
      <c r="D27" s="64"/>
      <c r="E27" s="64"/>
      <c r="F27" s="64"/>
      <c r="G27" s="64"/>
      <c r="H27" s="64"/>
      <c r="I27" s="64"/>
    </row>
    <row r="28" ht="33.75" spans="1:9">
      <c r="A28" s="65" t="s">
        <v>37</v>
      </c>
      <c r="B28" s="66" t="s">
        <v>38</v>
      </c>
      <c r="C28" s="67"/>
      <c r="D28" s="67"/>
      <c r="E28" s="67"/>
      <c r="F28" s="67"/>
      <c r="G28" s="68"/>
      <c r="H28" s="65" t="s">
        <v>39</v>
      </c>
      <c r="I28" s="65" t="s">
        <v>40</v>
      </c>
    </row>
    <row r="29" ht="15" customHeight="1" spans="1:9">
      <c r="A29" s="59">
        <v>1</v>
      </c>
      <c r="B29" s="39" t="s">
        <v>41</v>
      </c>
      <c r="C29" s="40"/>
      <c r="D29" s="40"/>
      <c r="E29" s="40"/>
      <c r="F29" s="40"/>
      <c r="G29" s="41"/>
      <c r="H29" s="69" t="e">
        <f t="shared" ref="H29:H36" si="0">I29/$I$37</f>
        <v>#DIV/0!</v>
      </c>
      <c r="I29" s="97">
        <f>IF(D6="12x36",I10,I10/H10*I5)</f>
        <v>0</v>
      </c>
    </row>
    <row r="30" ht="15" customHeight="1" spans="1:9">
      <c r="A30" s="59">
        <f>A29+1</f>
        <v>2</v>
      </c>
      <c r="B30" s="39" t="s">
        <v>42</v>
      </c>
      <c r="C30" s="40"/>
      <c r="D30" s="40"/>
      <c r="E30" s="40"/>
      <c r="F30" s="40"/>
      <c r="G30" s="41"/>
      <c r="H30" s="69" t="e">
        <f t="shared" si="0"/>
        <v>#DIV/0!</v>
      </c>
      <c r="I30" s="97">
        <f>IF(I9=30%,I29*I9,0)</f>
        <v>0</v>
      </c>
    </row>
    <row r="31" ht="15" customHeight="1" spans="1:9">
      <c r="A31" s="59">
        <f t="shared" ref="A31:A36" si="1">A30+1</f>
        <v>3</v>
      </c>
      <c r="B31" s="70" t="s">
        <v>43</v>
      </c>
      <c r="C31" s="70"/>
      <c r="D31" s="70"/>
      <c r="E31" s="70"/>
      <c r="F31" s="70"/>
      <c r="G31" s="70"/>
      <c r="H31" s="69" t="e">
        <f t="shared" si="0"/>
        <v>#DIV/0!</v>
      </c>
      <c r="I31" s="97">
        <f>IF(I7=10%,I23*I7,0)</f>
        <v>0</v>
      </c>
    </row>
    <row r="32" ht="15" customHeight="1" spans="1:9">
      <c r="A32" s="59">
        <f t="shared" si="1"/>
        <v>4</v>
      </c>
      <c r="B32" s="70" t="s">
        <v>44</v>
      </c>
      <c r="C32" s="70"/>
      <c r="D32" s="70"/>
      <c r="E32" s="70"/>
      <c r="F32" s="70"/>
      <c r="G32" s="70"/>
      <c r="H32" s="69" t="e">
        <f t="shared" si="0"/>
        <v>#DIV/0!</v>
      </c>
      <c r="I32" s="97">
        <f>IF(I7=20%,I23*I7,0)</f>
        <v>0</v>
      </c>
    </row>
    <row r="33" ht="15" customHeight="1" spans="1:9">
      <c r="A33" s="59">
        <f t="shared" si="1"/>
        <v>5</v>
      </c>
      <c r="B33" s="70" t="s">
        <v>45</v>
      </c>
      <c r="C33" s="70"/>
      <c r="D33" s="70"/>
      <c r="E33" s="70"/>
      <c r="F33" s="70"/>
      <c r="G33" s="70"/>
      <c r="H33" s="69" t="e">
        <f t="shared" si="0"/>
        <v>#DIV/0!</v>
      </c>
      <c r="I33" s="97">
        <f>IF(I7=40%,I23*I7,0)</f>
        <v>0</v>
      </c>
    </row>
    <row r="34" ht="15" customHeight="1" spans="1:9">
      <c r="A34" s="59">
        <f t="shared" si="1"/>
        <v>6</v>
      </c>
      <c r="B34" s="39" t="s">
        <v>46</v>
      </c>
      <c r="C34" s="40"/>
      <c r="D34" s="40"/>
      <c r="E34" s="40"/>
      <c r="F34" s="40"/>
      <c r="G34" s="41"/>
      <c r="H34" s="69" t="e">
        <f t="shared" si="0"/>
        <v>#DIV/0!</v>
      </c>
      <c r="I34" s="97">
        <f>IF(I22="Não aplicável",0,I29*I22)</f>
        <v>0</v>
      </c>
    </row>
    <row r="35" ht="15" customHeight="1" spans="1:9">
      <c r="A35" s="59">
        <f t="shared" si="1"/>
        <v>7</v>
      </c>
      <c r="B35" s="39" t="s">
        <v>47</v>
      </c>
      <c r="C35" s="40"/>
      <c r="D35" s="40"/>
      <c r="E35" s="40"/>
      <c r="F35" s="40"/>
      <c r="G35" s="41"/>
      <c r="H35" s="69" t="e">
        <f t="shared" si="0"/>
        <v>#DIV/0!</v>
      </c>
      <c r="I35" s="97">
        <v>0</v>
      </c>
    </row>
    <row r="36" ht="15" customHeight="1" spans="1:9">
      <c r="A36" s="59">
        <f t="shared" si="1"/>
        <v>8</v>
      </c>
      <c r="B36" s="71" t="str">
        <f>IF(D6="12x36","Para postos 12x36 os feriados são considerados compensados, conforme parágrafo único, Art. 59-A da CLT","Outros")</f>
        <v>Outros</v>
      </c>
      <c r="C36" s="72"/>
      <c r="D36" s="72"/>
      <c r="E36" s="72"/>
      <c r="F36" s="72"/>
      <c r="G36" s="73"/>
      <c r="H36" s="69" t="e">
        <f t="shared" si="0"/>
        <v>#DIV/0!</v>
      </c>
      <c r="I36" s="98">
        <v>0</v>
      </c>
    </row>
    <row r="37" s="18" customFormat="1" ht="15" customHeight="1" spans="1:10">
      <c r="A37" s="74" t="s">
        <v>48</v>
      </c>
      <c r="B37" s="75"/>
      <c r="C37" s="75"/>
      <c r="D37" s="75"/>
      <c r="E37" s="75"/>
      <c r="F37" s="75"/>
      <c r="G37" s="76"/>
      <c r="H37" s="77" t="e">
        <f>SUM(H29:H36)</f>
        <v>#DIV/0!</v>
      </c>
      <c r="I37" s="99">
        <f>SUM(I29:I36)</f>
        <v>0</v>
      </c>
      <c r="J37" s="100"/>
    </row>
    <row r="38" ht="5.1" customHeight="1"/>
    <row r="39" ht="33.75" customHeight="1" spans="1:9">
      <c r="A39" s="65" t="s">
        <v>49</v>
      </c>
      <c r="B39" s="66" t="s">
        <v>50</v>
      </c>
      <c r="C39" s="67"/>
      <c r="D39" s="67"/>
      <c r="E39" s="67"/>
      <c r="F39" s="67"/>
      <c r="G39" s="68"/>
      <c r="H39" s="65" t="s">
        <v>39</v>
      </c>
      <c r="I39" s="65" t="s">
        <v>40</v>
      </c>
    </row>
    <row r="40" ht="15" customHeight="1" spans="1:9">
      <c r="A40" s="59">
        <v>1</v>
      </c>
      <c r="B40" s="39" t="s">
        <v>51</v>
      </c>
      <c r="C40" s="40"/>
      <c r="D40" s="40"/>
      <c r="E40" s="40"/>
      <c r="F40" s="40"/>
      <c r="G40" s="41"/>
      <c r="H40" s="69">
        <v>0.2</v>
      </c>
      <c r="I40" s="97">
        <f>$I$37*H40</f>
        <v>0</v>
      </c>
    </row>
    <row r="41" ht="15" customHeight="1" spans="1:9">
      <c r="A41" s="59">
        <v>2</v>
      </c>
      <c r="B41" s="39" t="s">
        <v>52</v>
      </c>
      <c r="C41" s="40"/>
      <c r="D41" s="40"/>
      <c r="E41" s="40"/>
      <c r="F41" s="40"/>
      <c r="G41" s="41"/>
      <c r="H41" s="69">
        <v>0.015</v>
      </c>
      <c r="I41" s="97">
        <f t="shared" ref="I41:I47" si="2">$I$37*H41</f>
        <v>0</v>
      </c>
    </row>
    <row r="42" ht="15" customHeight="1" spans="1:9">
      <c r="A42" s="59">
        <v>3</v>
      </c>
      <c r="B42" s="39" t="s">
        <v>53</v>
      </c>
      <c r="C42" s="40"/>
      <c r="D42" s="40"/>
      <c r="E42" s="40"/>
      <c r="F42" s="40"/>
      <c r="G42" s="41"/>
      <c r="H42" s="69">
        <v>0.01</v>
      </c>
      <c r="I42" s="97">
        <f t="shared" si="2"/>
        <v>0</v>
      </c>
    </row>
    <row r="43" ht="15" customHeight="1" spans="1:9">
      <c r="A43" s="59">
        <v>4</v>
      </c>
      <c r="B43" s="39" t="s">
        <v>54</v>
      </c>
      <c r="C43" s="40"/>
      <c r="D43" s="40"/>
      <c r="E43" s="40"/>
      <c r="F43" s="40"/>
      <c r="G43" s="41"/>
      <c r="H43" s="69">
        <v>0.002</v>
      </c>
      <c r="I43" s="97">
        <f t="shared" si="2"/>
        <v>0</v>
      </c>
    </row>
    <row r="44" ht="15" customHeight="1" spans="1:9">
      <c r="A44" s="59">
        <v>5</v>
      </c>
      <c r="B44" s="39" t="s">
        <v>55</v>
      </c>
      <c r="C44" s="40"/>
      <c r="D44" s="40"/>
      <c r="E44" s="40"/>
      <c r="F44" s="40"/>
      <c r="G44" s="41"/>
      <c r="H44" s="69">
        <v>0.025</v>
      </c>
      <c r="I44" s="97">
        <f t="shared" si="2"/>
        <v>0</v>
      </c>
    </row>
    <row r="45" ht="15" customHeight="1" spans="1:9">
      <c r="A45" s="59">
        <v>6</v>
      </c>
      <c r="B45" s="39" t="s">
        <v>56</v>
      </c>
      <c r="C45" s="40"/>
      <c r="D45" s="40"/>
      <c r="E45" s="40"/>
      <c r="F45" s="40"/>
      <c r="G45" s="41"/>
      <c r="H45" s="69">
        <v>0.08</v>
      </c>
      <c r="I45" s="97">
        <f t="shared" si="2"/>
        <v>0</v>
      </c>
    </row>
    <row r="46" ht="15" customHeight="1" spans="1:9">
      <c r="A46" s="59">
        <v>7</v>
      </c>
      <c r="B46" s="39" t="s">
        <v>57</v>
      </c>
      <c r="C46" s="40"/>
      <c r="D46" s="40"/>
      <c r="E46" s="40"/>
      <c r="F46" s="40"/>
      <c r="G46" s="41"/>
      <c r="H46" s="69">
        <v>0.03</v>
      </c>
      <c r="I46" s="97">
        <f t="shared" si="2"/>
        <v>0</v>
      </c>
    </row>
    <row r="47" ht="15" customHeight="1" spans="1:9">
      <c r="A47" s="59">
        <v>8</v>
      </c>
      <c r="B47" s="39" t="s">
        <v>58</v>
      </c>
      <c r="C47" s="40"/>
      <c r="D47" s="40"/>
      <c r="E47" s="40"/>
      <c r="F47" s="40"/>
      <c r="G47" s="41"/>
      <c r="H47" s="69">
        <v>0.006</v>
      </c>
      <c r="I47" s="97">
        <f t="shared" si="2"/>
        <v>0</v>
      </c>
    </row>
    <row r="48" s="18" customFormat="1" ht="15" customHeight="1" spans="1:10">
      <c r="A48" s="74" t="s">
        <v>59</v>
      </c>
      <c r="B48" s="75"/>
      <c r="C48" s="75"/>
      <c r="D48" s="75"/>
      <c r="E48" s="75"/>
      <c r="F48" s="75"/>
      <c r="G48" s="76"/>
      <c r="H48" s="77">
        <f>SUM(H40:H47)</f>
        <v>0.368</v>
      </c>
      <c r="I48" s="99">
        <f>SUM(I40:I47)</f>
        <v>0</v>
      </c>
      <c r="J48" s="100"/>
    </row>
    <row r="49" ht="15" customHeight="1" spans="1:9">
      <c r="A49" s="78" t="s">
        <v>60</v>
      </c>
      <c r="B49" s="78"/>
      <c r="C49" s="78"/>
      <c r="D49" s="78"/>
      <c r="E49" s="78"/>
      <c r="F49" s="78"/>
      <c r="G49" s="78"/>
      <c r="H49" s="78"/>
      <c r="I49" s="78"/>
    </row>
    <row r="50" ht="30.75" customHeight="1" spans="1:16">
      <c r="A50" s="79" t="s">
        <v>61</v>
      </c>
      <c r="B50" s="79"/>
      <c r="C50" s="79"/>
      <c r="D50" s="79"/>
      <c r="E50" s="79"/>
      <c r="F50" s="79"/>
      <c r="G50" s="79"/>
      <c r="H50" s="79"/>
      <c r="I50" s="79"/>
      <c r="J50"/>
      <c r="K50"/>
      <c r="L50"/>
      <c r="M50"/>
      <c r="N50"/>
      <c r="O50"/>
      <c r="P50"/>
    </row>
    <row r="51" ht="33.75" customHeight="1" spans="1:9">
      <c r="A51" s="65" t="s">
        <v>62</v>
      </c>
      <c r="B51" s="66" t="s">
        <v>63</v>
      </c>
      <c r="C51" s="67"/>
      <c r="D51" s="67"/>
      <c r="E51" s="67"/>
      <c r="F51" s="67"/>
      <c r="G51" s="68"/>
      <c r="H51" s="65" t="s">
        <v>39</v>
      </c>
      <c r="I51" s="65" t="s">
        <v>40</v>
      </c>
    </row>
    <row r="52" ht="15" customHeight="1" spans="1:9">
      <c r="A52" s="59">
        <v>1</v>
      </c>
      <c r="B52" s="39" t="s">
        <v>64</v>
      </c>
      <c r="C52" s="40"/>
      <c r="D52" s="40"/>
      <c r="E52" s="40"/>
      <c r="F52" s="40"/>
      <c r="G52" s="41"/>
      <c r="H52" s="80">
        <v>0.119314</v>
      </c>
      <c r="I52" s="97">
        <f>$I$37*H52</f>
        <v>0</v>
      </c>
    </row>
    <row r="53" ht="15" customHeight="1" spans="1:9">
      <c r="A53" s="59">
        <v>2</v>
      </c>
      <c r="B53" s="39" t="s">
        <v>65</v>
      </c>
      <c r="C53" s="40"/>
      <c r="D53" s="40"/>
      <c r="E53" s="40"/>
      <c r="F53" s="40"/>
      <c r="G53" s="41"/>
      <c r="H53" s="80">
        <v>0.020479</v>
      </c>
      <c r="I53" s="97">
        <f t="shared" ref="I53:I59" si="3">$I$37*H53</f>
        <v>0</v>
      </c>
    </row>
    <row r="54" ht="15" customHeight="1" spans="1:9">
      <c r="A54" s="59">
        <v>3</v>
      </c>
      <c r="B54" s="39" t="s">
        <v>66</v>
      </c>
      <c r="C54" s="40"/>
      <c r="D54" s="40"/>
      <c r="E54" s="40"/>
      <c r="F54" s="40"/>
      <c r="G54" s="41"/>
      <c r="H54" s="69">
        <v>0.012123</v>
      </c>
      <c r="I54" s="97">
        <f t="shared" si="3"/>
        <v>0</v>
      </c>
    </row>
    <row r="55" ht="15" customHeight="1" spans="1:9">
      <c r="A55" s="59">
        <v>4</v>
      </c>
      <c r="B55" s="39" t="s">
        <v>67</v>
      </c>
      <c r="C55" s="40"/>
      <c r="D55" s="40"/>
      <c r="E55" s="40"/>
      <c r="F55" s="40"/>
      <c r="G55" s="41"/>
      <c r="H55" s="69">
        <v>0.011436</v>
      </c>
      <c r="I55" s="97">
        <f t="shared" si="3"/>
        <v>0</v>
      </c>
    </row>
    <row r="56" ht="15" customHeight="1" spans="1:9">
      <c r="A56" s="59">
        <v>5</v>
      </c>
      <c r="B56" s="39" t="s">
        <v>68</v>
      </c>
      <c r="C56" s="40"/>
      <c r="D56" s="40"/>
      <c r="E56" s="40"/>
      <c r="F56" s="40"/>
      <c r="G56" s="41"/>
      <c r="H56" s="69">
        <v>0.000174</v>
      </c>
      <c r="I56" s="97">
        <f t="shared" si="3"/>
        <v>0</v>
      </c>
    </row>
    <row r="57" ht="15" customHeight="1" spans="1:9">
      <c r="A57" s="59">
        <v>6</v>
      </c>
      <c r="B57" s="39" t="s">
        <v>69</v>
      </c>
      <c r="C57" s="40"/>
      <c r="D57" s="40"/>
      <c r="E57" s="40"/>
      <c r="F57" s="40"/>
      <c r="G57" s="41"/>
      <c r="H57" s="69">
        <v>0.000442</v>
      </c>
      <c r="I57" s="97">
        <f t="shared" si="3"/>
        <v>0</v>
      </c>
    </row>
    <row r="58" ht="15" customHeight="1" spans="1:9">
      <c r="A58" s="59">
        <v>7</v>
      </c>
      <c r="B58" s="39" t="s">
        <v>70</v>
      </c>
      <c r="C58" s="40"/>
      <c r="D58" s="40"/>
      <c r="E58" s="40"/>
      <c r="F58" s="40"/>
      <c r="G58" s="41"/>
      <c r="H58" s="69">
        <v>0.000185</v>
      </c>
      <c r="I58" s="97">
        <f t="shared" si="3"/>
        <v>0</v>
      </c>
    </row>
    <row r="59" ht="15" customHeight="1" spans="1:9">
      <c r="A59" s="59">
        <v>8</v>
      </c>
      <c r="B59" s="39" t="s">
        <v>71</v>
      </c>
      <c r="C59" s="40"/>
      <c r="D59" s="40"/>
      <c r="E59" s="40"/>
      <c r="F59" s="40"/>
      <c r="G59" s="41"/>
      <c r="H59" s="69">
        <v>0.09079</v>
      </c>
      <c r="I59" s="97">
        <f t="shared" si="3"/>
        <v>0</v>
      </c>
    </row>
    <row r="60" s="18" customFormat="1" ht="15" customHeight="1" spans="1:10">
      <c r="A60" s="74" t="s">
        <v>72</v>
      </c>
      <c r="B60" s="75"/>
      <c r="C60" s="75"/>
      <c r="D60" s="75"/>
      <c r="E60" s="75"/>
      <c r="F60" s="75"/>
      <c r="G60" s="76"/>
      <c r="H60" s="77">
        <f>SUM(H52:H59)</f>
        <v>0.254943</v>
      </c>
      <c r="I60" s="99">
        <f>SUM(I52:I59)</f>
        <v>0</v>
      </c>
      <c r="J60" s="100"/>
    </row>
    <row r="61" customHeight="1" spans="1:9">
      <c r="A61" s="198" t="s">
        <v>73</v>
      </c>
      <c r="B61" s="82" t="s">
        <v>74</v>
      </c>
      <c r="C61" s="82"/>
      <c r="D61" s="82"/>
      <c r="E61" s="82"/>
      <c r="F61" s="82"/>
      <c r="G61" s="82"/>
      <c r="H61" s="82"/>
      <c r="I61" s="82"/>
    </row>
    <row r="62" ht="15" customHeight="1" spans="1:9">
      <c r="A62" s="198" t="s">
        <v>75</v>
      </c>
      <c r="B62" s="83" t="s">
        <v>76</v>
      </c>
      <c r="C62" s="83"/>
      <c r="D62" s="83"/>
      <c r="E62" s="83"/>
      <c r="F62" s="83"/>
      <c r="G62" s="83"/>
      <c r="H62" s="83"/>
      <c r="I62" s="83"/>
    </row>
    <row r="63" ht="33.75" customHeight="1" spans="1:9">
      <c r="A63" s="65" t="s">
        <v>77</v>
      </c>
      <c r="B63" s="66" t="s">
        <v>78</v>
      </c>
      <c r="C63" s="67"/>
      <c r="D63" s="67"/>
      <c r="E63" s="67"/>
      <c r="F63" s="67"/>
      <c r="G63" s="68"/>
      <c r="H63" s="65" t="s">
        <v>39</v>
      </c>
      <c r="I63" s="65" t="s">
        <v>40</v>
      </c>
    </row>
    <row r="64" ht="15" customHeight="1" spans="1:9">
      <c r="A64" s="59">
        <v>1</v>
      </c>
      <c r="B64" s="39" t="s">
        <v>79</v>
      </c>
      <c r="C64" s="40"/>
      <c r="D64" s="40"/>
      <c r="E64" s="40"/>
      <c r="F64" s="40"/>
      <c r="G64" s="41"/>
      <c r="H64" s="69">
        <v>0.023627</v>
      </c>
      <c r="I64" s="97">
        <f>$I$37*H64</f>
        <v>0</v>
      </c>
    </row>
    <row r="65" ht="15" customHeight="1" spans="1:9">
      <c r="A65" s="59">
        <v>2</v>
      </c>
      <c r="B65" s="39" t="s">
        <v>80</v>
      </c>
      <c r="C65" s="40"/>
      <c r="D65" s="40"/>
      <c r="E65" s="40"/>
      <c r="F65" s="40"/>
      <c r="G65" s="41"/>
      <c r="H65" s="69">
        <v>0.001717</v>
      </c>
      <c r="I65" s="97">
        <f t="shared" ref="I65:I66" si="4">$I$37*H65</f>
        <v>0</v>
      </c>
    </row>
    <row r="66" ht="15" customHeight="1" spans="1:9">
      <c r="A66" s="59">
        <v>3</v>
      </c>
      <c r="B66" s="39" t="s">
        <v>81</v>
      </c>
      <c r="C66" s="40"/>
      <c r="D66" s="40"/>
      <c r="E66" s="40"/>
      <c r="F66" s="40"/>
      <c r="G66" s="41"/>
      <c r="H66" s="69">
        <v>0.009451</v>
      </c>
      <c r="I66" s="97">
        <f t="shared" si="4"/>
        <v>0</v>
      </c>
    </row>
    <row r="67" s="18" customFormat="1" ht="15" customHeight="1" spans="1:10">
      <c r="A67" s="74" t="s">
        <v>82</v>
      </c>
      <c r="B67" s="75"/>
      <c r="C67" s="75"/>
      <c r="D67" s="75"/>
      <c r="E67" s="75"/>
      <c r="F67" s="75"/>
      <c r="G67" s="76"/>
      <c r="H67" s="77">
        <f>SUM(H64:H66)</f>
        <v>0.034795</v>
      </c>
      <c r="I67" s="99">
        <f>SUM(I64:I66)</f>
        <v>0</v>
      </c>
      <c r="J67" s="100"/>
    </row>
    <row r="68" ht="5.1" customHeight="1"/>
    <row r="69" ht="33.75" spans="1:9">
      <c r="A69" s="65" t="s">
        <v>83</v>
      </c>
      <c r="B69" s="66" t="s">
        <v>84</v>
      </c>
      <c r="C69" s="67"/>
      <c r="D69" s="67"/>
      <c r="E69" s="67"/>
      <c r="F69" s="67"/>
      <c r="G69" s="68"/>
      <c r="H69" s="65" t="s">
        <v>39</v>
      </c>
      <c r="I69" s="65" t="s">
        <v>40</v>
      </c>
    </row>
    <row r="70" ht="15" customHeight="1" spans="1:9">
      <c r="A70" s="59">
        <v>1</v>
      </c>
      <c r="B70" s="39" t="s">
        <v>85</v>
      </c>
      <c r="C70" s="40"/>
      <c r="D70" s="40"/>
      <c r="E70" s="40"/>
      <c r="F70" s="40"/>
      <c r="G70" s="41"/>
      <c r="H70" s="69">
        <f>(H48*H60)</f>
        <v>0.093819024</v>
      </c>
      <c r="I70" s="97">
        <f>$I$37*H70</f>
        <v>0</v>
      </c>
    </row>
    <row r="71" s="18" customFormat="1" ht="15" customHeight="1" spans="1:11">
      <c r="A71" s="74" t="s">
        <v>86</v>
      </c>
      <c r="B71" s="75"/>
      <c r="C71" s="75"/>
      <c r="D71" s="75"/>
      <c r="E71" s="75"/>
      <c r="F71" s="75"/>
      <c r="G71" s="76"/>
      <c r="H71" s="77">
        <f>SUM(H70:H70)</f>
        <v>0.093819024</v>
      </c>
      <c r="I71" s="99">
        <f>I70</f>
        <v>0</v>
      </c>
      <c r="J71" s="100"/>
      <c r="K71" s="135"/>
    </row>
    <row r="72" ht="5.1" customHeight="1" spans="10:10">
      <c r="J72" s="136"/>
    </row>
    <row r="73" s="18" customFormat="1" ht="12" spans="1:10">
      <c r="A73" s="101" t="s">
        <v>87</v>
      </c>
      <c r="B73" s="101"/>
      <c r="C73" s="101"/>
      <c r="D73" s="101"/>
      <c r="E73" s="101"/>
      <c r="F73" s="101"/>
      <c r="G73" s="101"/>
      <c r="H73" s="102">
        <f>H48+H60+H67+H71</f>
        <v>0.751557024</v>
      </c>
      <c r="I73" s="137">
        <f>I48+I60+I67+I71</f>
        <v>0</v>
      </c>
      <c r="J73" s="100"/>
    </row>
    <row r="74" ht="5.1" customHeight="1"/>
    <row r="75" ht="33.75" spans="1:9">
      <c r="A75" s="65" t="s">
        <v>88</v>
      </c>
      <c r="B75" s="66" t="s">
        <v>89</v>
      </c>
      <c r="C75" s="67"/>
      <c r="D75" s="67"/>
      <c r="E75" s="67"/>
      <c r="F75" s="67"/>
      <c r="G75" s="68"/>
      <c r="H75" s="65" t="s">
        <v>39</v>
      </c>
      <c r="I75" s="65" t="s">
        <v>40</v>
      </c>
    </row>
    <row r="76" ht="15" customHeight="1" spans="1:9">
      <c r="A76" s="59">
        <v>1</v>
      </c>
      <c r="B76" s="39" t="s">
        <v>25</v>
      </c>
      <c r="C76" s="40"/>
      <c r="D76" s="40"/>
      <c r="E76" s="40"/>
      <c r="F76" s="40"/>
      <c r="G76" s="41"/>
      <c r="H76" s="69" t="e">
        <f>I76/$I$37</f>
        <v>#DIV/0!</v>
      </c>
      <c r="I76" s="97">
        <f>I93</f>
        <v>0</v>
      </c>
    </row>
    <row r="77" ht="15" customHeight="1" spans="1:9">
      <c r="A77" s="59">
        <v>2</v>
      </c>
      <c r="B77" s="39" t="s">
        <v>26</v>
      </c>
      <c r="C77" s="40"/>
      <c r="D77" s="40"/>
      <c r="E77" s="40"/>
      <c r="F77" s="40"/>
      <c r="G77" s="41"/>
      <c r="H77" s="69" t="e">
        <f>I77/$I$37</f>
        <v>#DIV/0!</v>
      </c>
      <c r="I77" s="97">
        <f>I89</f>
        <v>0</v>
      </c>
    </row>
    <row r="78" ht="15" customHeight="1" spans="1:9">
      <c r="A78" s="59">
        <v>3</v>
      </c>
      <c r="B78" s="39" t="s">
        <v>90</v>
      </c>
      <c r="C78" s="40"/>
      <c r="D78" s="40"/>
      <c r="E78" s="40"/>
      <c r="F78" s="40"/>
      <c r="G78" s="41"/>
      <c r="H78" s="69" t="e">
        <f>I78/$I$37</f>
        <v>#DIV/0!</v>
      </c>
      <c r="I78" s="97">
        <f>I85</f>
        <v>0</v>
      </c>
    </row>
    <row r="79" ht="15" customHeight="1" spans="1:9">
      <c r="A79" s="59">
        <v>4</v>
      </c>
      <c r="B79" s="39" t="s">
        <v>91</v>
      </c>
      <c r="C79" s="40"/>
      <c r="D79" s="40"/>
      <c r="E79" s="40"/>
      <c r="F79" s="40"/>
      <c r="G79" s="41"/>
      <c r="H79" s="69" t="e">
        <f>I79/$I$37</f>
        <v>#DIV/0!</v>
      </c>
      <c r="I79" s="97">
        <f>IF(I24="Não aplicável",0,((I10/H10)*1.5*I24))</f>
        <v>0</v>
      </c>
    </row>
    <row r="80" ht="15" customHeight="1" spans="1:9">
      <c r="A80" s="59">
        <v>5</v>
      </c>
      <c r="B80" s="39" t="s">
        <v>92</v>
      </c>
      <c r="C80" s="40"/>
      <c r="D80" s="40"/>
      <c r="E80" s="40"/>
      <c r="F80" s="40"/>
      <c r="G80" s="41"/>
      <c r="H80" s="69" t="e">
        <f>I80/$I$37</f>
        <v>#DIV/0!</v>
      </c>
      <c r="I80" s="97">
        <f>IF(I21="Não aplicável",0,I21)</f>
        <v>0</v>
      </c>
    </row>
    <row r="81" ht="15" customHeight="1" spans="1:10">
      <c r="A81" s="74" t="s">
        <v>93</v>
      </c>
      <c r="B81" s="75"/>
      <c r="C81" s="75"/>
      <c r="D81" s="75"/>
      <c r="E81" s="75"/>
      <c r="F81" s="75"/>
      <c r="G81" s="76"/>
      <c r="H81" s="77" t="e">
        <f>SUM(H76:H80)</f>
        <v>#DIV/0!</v>
      </c>
      <c r="I81" s="99">
        <f>SUM(I76:I80)</f>
        <v>0</v>
      </c>
      <c r="J81" s="138"/>
    </row>
    <row r="82" ht="18" customHeight="1" spans="1:9">
      <c r="A82" s="199" t="s">
        <v>94</v>
      </c>
      <c r="B82" s="78" t="s">
        <v>95</v>
      </c>
      <c r="C82" s="104"/>
      <c r="D82" s="104"/>
      <c r="E82" s="104"/>
      <c r="F82" s="104"/>
      <c r="G82" s="104"/>
      <c r="H82" s="105"/>
      <c r="I82" s="139"/>
    </row>
    <row r="83" ht="15" customHeight="1" spans="1:9">
      <c r="A83" s="106" t="s">
        <v>96</v>
      </c>
      <c r="B83" s="106"/>
      <c r="C83" s="106"/>
      <c r="D83" s="106"/>
      <c r="E83" s="106"/>
      <c r="F83" s="106"/>
      <c r="G83" s="106"/>
      <c r="H83" s="106"/>
      <c r="I83" s="106"/>
    </row>
    <row r="84" ht="24" customHeight="1" spans="1:9">
      <c r="A84" s="59" t="s">
        <v>97</v>
      </c>
      <c r="B84" s="59"/>
      <c r="C84" s="59" t="s">
        <v>98</v>
      </c>
      <c r="D84" s="59" t="s">
        <v>99</v>
      </c>
      <c r="E84" s="59" t="s">
        <v>100</v>
      </c>
      <c r="F84" s="59" t="s">
        <v>101</v>
      </c>
      <c r="G84" s="59" t="s">
        <v>102</v>
      </c>
      <c r="H84" s="69" t="s">
        <v>103</v>
      </c>
      <c r="I84" s="97" t="s">
        <v>104</v>
      </c>
    </row>
    <row r="85" ht="15" customHeight="1" spans="1:9">
      <c r="A85" s="107">
        <f>I12</f>
        <v>0</v>
      </c>
      <c r="B85" s="59"/>
      <c r="C85" s="59"/>
      <c r="D85" s="59"/>
      <c r="E85" s="108">
        <f>A85*C85*D85</f>
        <v>0</v>
      </c>
      <c r="F85" s="108">
        <f>I29</f>
        <v>0</v>
      </c>
      <c r="G85" s="109">
        <f>I14</f>
        <v>0.06</v>
      </c>
      <c r="H85" s="108">
        <f>F85*G85</f>
        <v>0</v>
      </c>
      <c r="I85" s="98">
        <f>IF((E85-H85)&gt;0,E85-H85,0)</f>
        <v>0</v>
      </c>
    </row>
    <row r="86" ht="3.75" customHeight="1" spans="1:9">
      <c r="A86" s="110"/>
      <c r="B86" s="58"/>
      <c r="C86" s="58"/>
      <c r="D86" s="58"/>
      <c r="E86" s="111"/>
      <c r="F86" s="111"/>
      <c r="G86" s="112"/>
      <c r="H86" s="111"/>
      <c r="I86" s="140"/>
    </row>
    <row r="87" ht="15" customHeight="1" spans="1:9">
      <c r="A87" s="106" t="s">
        <v>105</v>
      </c>
      <c r="B87" s="106"/>
      <c r="C87" s="106"/>
      <c r="D87" s="106"/>
      <c r="E87" s="106"/>
      <c r="F87" s="106"/>
      <c r="G87" s="106"/>
      <c r="H87" s="106"/>
      <c r="I87" s="106"/>
    </row>
    <row r="88" ht="23.25" customHeight="1" spans="1:9">
      <c r="A88" s="59" t="s">
        <v>97</v>
      </c>
      <c r="B88" s="59"/>
      <c r="C88" s="59" t="s">
        <v>106</v>
      </c>
      <c r="D88" s="59" t="s">
        <v>99</v>
      </c>
      <c r="E88" s="59" t="s">
        <v>100</v>
      </c>
      <c r="F88" s="59" t="s">
        <v>101</v>
      </c>
      <c r="G88" s="59" t="s">
        <v>102</v>
      </c>
      <c r="H88" s="69" t="s">
        <v>103</v>
      </c>
      <c r="I88" s="97" t="s">
        <v>104</v>
      </c>
    </row>
    <row r="89" ht="15" customHeight="1" spans="1:9">
      <c r="A89" s="108">
        <f>I18</f>
        <v>0</v>
      </c>
      <c r="B89" s="108"/>
      <c r="C89" s="113">
        <f>I19</f>
        <v>0</v>
      </c>
      <c r="D89" s="59"/>
      <c r="E89" s="108">
        <f>A89*C89*D89</f>
        <v>0</v>
      </c>
      <c r="F89" s="108">
        <f>E89</f>
        <v>0</v>
      </c>
      <c r="G89" s="114">
        <f>I20</f>
        <v>0</v>
      </c>
      <c r="H89" s="108">
        <f>F89*G89</f>
        <v>0</v>
      </c>
      <c r="I89" s="97">
        <f>E89-H89</f>
        <v>0</v>
      </c>
    </row>
    <row r="90" ht="5.1" customHeight="1" spans="1:9">
      <c r="A90" s="115"/>
      <c r="B90" s="115"/>
      <c r="C90" s="115"/>
      <c r="D90" s="115"/>
      <c r="E90" s="116"/>
      <c r="F90" s="116"/>
      <c r="G90" s="117"/>
      <c r="H90" s="116"/>
      <c r="I90" s="141"/>
    </row>
    <row r="91" ht="15" customHeight="1" spans="1:9">
      <c r="A91" s="106" t="s">
        <v>107</v>
      </c>
      <c r="B91" s="106"/>
      <c r="C91" s="106"/>
      <c r="D91" s="106"/>
      <c r="E91" s="106"/>
      <c r="F91" s="106"/>
      <c r="G91" s="106"/>
      <c r="H91" s="106"/>
      <c r="I91" s="106"/>
    </row>
    <row r="92" ht="23.25" customHeight="1" spans="1:9">
      <c r="A92" s="59" t="s">
        <v>97</v>
      </c>
      <c r="B92" s="59"/>
      <c r="C92" s="59" t="s">
        <v>106</v>
      </c>
      <c r="D92" s="59" t="s">
        <v>99</v>
      </c>
      <c r="E92" s="59" t="s">
        <v>100</v>
      </c>
      <c r="F92" s="59" t="s">
        <v>101</v>
      </c>
      <c r="G92" s="59" t="s">
        <v>102</v>
      </c>
      <c r="H92" s="69" t="str">
        <f>H84</f>
        <v>Valor desconto</v>
      </c>
      <c r="I92" s="97" t="s">
        <v>104</v>
      </c>
    </row>
    <row r="93" ht="15" customHeight="1" spans="1:9">
      <c r="A93" s="108">
        <f>I15</f>
        <v>20.18</v>
      </c>
      <c r="B93" s="108"/>
      <c r="C93" s="113"/>
      <c r="D93" s="59"/>
      <c r="E93" s="108">
        <f>A93*C93*D93</f>
        <v>0</v>
      </c>
      <c r="F93" s="108">
        <f>E93</f>
        <v>0</v>
      </c>
      <c r="G93" s="114">
        <f>I17</f>
        <v>0.19</v>
      </c>
      <c r="H93" s="108">
        <f>F93*G93</f>
        <v>0</v>
      </c>
      <c r="I93" s="97">
        <f>E93-H93</f>
        <v>0</v>
      </c>
    </row>
    <row r="94" ht="5.1" customHeight="1"/>
    <row r="95" ht="12" customHeight="1" spans="1:12">
      <c r="A95" s="118" t="s">
        <v>108</v>
      </c>
      <c r="B95" s="118"/>
      <c r="C95" s="118"/>
      <c r="D95" s="118"/>
      <c r="E95" s="118"/>
      <c r="F95" s="118"/>
      <c r="G95" s="118"/>
      <c r="H95" s="119" t="e">
        <f>H37+H73+H81</f>
        <v>#DIV/0!</v>
      </c>
      <c r="I95" s="142">
        <f>I37+I73+I81</f>
        <v>0</v>
      </c>
      <c r="J95" s="138"/>
      <c r="L95" s="138"/>
    </row>
    <row r="96" s="19" customFormat="1" ht="5.1" customHeight="1" spans="1:12">
      <c r="A96" s="120"/>
      <c r="B96" s="120"/>
      <c r="C96" s="120"/>
      <c r="D96" s="120"/>
      <c r="E96" s="120"/>
      <c r="F96" s="120"/>
      <c r="G96" s="120"/>
      <c r="H96" s="121"/>
      <c r="I96" s="143"/>
      <c r="J96" s="144"/>
      <c r="L96" s="144"/>
    </row>
    <row r="97" spans="1:9">
      <c r="A97" s="64" t="s">
        <v>109</v>
      </c>
      <c r="B97" s="64"/>
      <c r="C97" s="64"/>
      <c r="D97" s="64"/>
      <c r="E97" s="64"/>
      <c r="F97" s="64"/>
      <c r="G97" s="64"/>
      <c r="H97" s="64"/>
      <c r="I97" s="64"/>
    </row>
    <row r="98" ht="33.75" spans="1:9">
      <c r="A98" s="65" t="s">
        <v>37</v>
      </c>
      <c r="B98" s="66" t="s">
        <v>110</v>
      </c>
      <c r="C98" s="67"/>
      <c r="D98" s="67"/>
      <c r="E98" s="67"/>
      <c r="F98" s="67"/>
      <c r="G98" s="68"/>
      <c r="H98" s="65" t="s">
        <v>39</v>
      </c>
      <c r="I98" s="65" t="s">
        <v>40</v>
      </c>
    </row>
    <row r="99" ht="15" customHeight="1" spans="1:19">
      <c r="A99" s="59">
        <v>1</v>
      </c>
      <c r="B99" s="39" t="s">
        <v>111</v>
      </c>
      <c r="C99" s="40"/>
      <c r="D99" s="40"/>
      <c r="E99" s="40"/>
      <c r="F99" s="40"/>
      <c r="G99" s="41"/>
      <c r="H99" s="69" t="e">
        <f>I99/$I$110</f>
        <v>#DIV/0!</v>
      </c>
      <c r="I99" s="97">
        <v>0</v>
      </c>
      <c r="K99"/>
      <c r="L99"/>
      <c r="M99"/>
      <c r="N99"/>
      <c r="O99"/>
      <c r="P99"/>
      <c r="Q99"/>
      <c r="R99"/>
      <c r="S99"/>
    </row>
    <row r="100" ht="15" customHeight="1" spans="1:19">
      <c r="A100" s="59">
        <v>2</v>
      </c>
      <c r="B100" s="122" t="s">
        <v>112</v>
      </c>
      <c r="C100" s="123"/>
      <c r="D100" s="123"/>
      <c r="E100" s="123"/>
      <c r="F100" s="123"/>
      <c r="G100" s="124"/>
      <c r="H100" s="69" t="e">
        <f t="shared" ref="H100:H104" si="5">I100/$I$110</f>
        <v>#DIV/0!</v>
      </c>
      <c r="I100" s="97">
        <v>0</v>
      </c>
      <c r="K100"/>
      <c r="L100"/>
      <c r="M100"/>
      <c r="N100"/>
      <c r="O100"/>
      <c r="P100"/>
      <c r="Q100"/>
      <c r="R100"/>
      <c r="S100"/>
    </row>
    <row r="101" ht="15" customHeight="1" spans="1:19">
      <c r="A101" s="59">
        <v>3</v>
      </c>
      <c r="B101" s="39" t="s">
        <v>113</v>
      </c>
      <c r="C101" s="40"/>
      <c r="D101" s="40"/>
      <c r="E101" s="40"/>
      <c r="F101" s="40"/>
      <c r="G101" s="41"/>
      <c r="H101" s="69" t="e">
        <f t="shared" si="5"/>
        <v>#DIV/0!</v>
      </c>
      <c r="I101" s="97">
        <v>0</v>
      </c>
      <c r="K101"/>
      <c r="L101"/>
      <c r="M101"/>
      <c r="N101"/>
      <c r="O101"/>
      <c r="P101"/>
      <c r="Q101"/>
      <c r="R101"/>
      <c r="S101"/>
    </row>
    <row r="102" ht="15" customHeight="1" spans="1:19">
      <c r="A102" s="59">
        <v>4</v>
      </c>
      <c r="B102" s="29" t="s">
        <v>114</v>
      </c>
      <c r="C102" s="30"/>
      <c r="D102" s="30"/>
      <c r="E102" s="30"/>
      <c r="F102" s="30"/>
      <c r="G102" s="31"/>
      <c r="H102" s="69" t="e">
        <f t="shared" si="5"/>
        <v>#DIV/0!</v>
      </c>
      <c r="I102" s="97">
        <v>0</v>
      </c>
      <c r="K102"/>
      <c r="L102"/>
      <c r="M102"/>
      <c r="N102"/>
      <c r="O102"/>
      <c r="P102"/>
      <c r="Q102"/>
      <c r="R102"/>
      <c r="S102"/>
    </row>
    <row r="103" ht="15" customHeight="1" spans="1:19">
      <c r="A103" s="59">
        <v>5</v>
      </c>
      <c r="B103" s="39" t="s">
        <v>115</v>
      </c>
      <c r="C103" s="40"/>
      <c r="D103" s="40"/>
      <c r="E103" s="40"/>
      <c r="F103" s="40"/>
      <c r="G103" s="41"/>
      <c r="H103" s="69" t="e">
        <f t="shared" si="5"/>
        <v>#DIV/0!</v>
      </c>
      <c r="I103" s="97">
        <v>0</v>
      </c>
      <c r="K103"/>
      <c r="L103"/>
      <c r="M103"/>
      <c r="N103"/>
      <c r="O103"/>
      <c r="P103"/>
      <c r="Q103"/>
      <c r="R103"/>
      <c r="S103"/>
    </row>
    <row r="104" ht="15" customHeight="1" spans="1:19">
      <c r="A104" s="59">
        <v>6</v>
      </c>
      <c r="B104" s="39" t="s">
        <v>116</v>
      </c>
      <c r="C104" s="40"/>
      <c r="D104" s="40"/>
      <c r="E104" s="40"/>
      <c r="F104" s="40"/>
      <c r="G104" s="41"/>
      <c r="H104" s="69" t="e">
        <f t="shared" si="5"/>
        <v>#DIV/0!</v>
      </c>
      <c r="I104" s="97">
        <v>0</v>
      </c>
      <c r="K104"/>
      <c r="L104"/>
      <c r="M104"/>
      <c r="N104"/>
      <c r="O104"/>
      <c r="P104"/>
      <c r="Q104"/>
      <c r="R104"/>
      <c r="S104"/>
    </row>
    <row r="105" ht="15" customHeight="1" spans="1:19">
      <c r="A105" s="74" t="s">
        <v>117</v>
      </c>
      <c r="B105" s="75"/>
      <c r="C105" s="75"/>
      <c r="D105" s="75"/>
      <c r="E105" s="75"/>
      <c r="F105" s="75"/>
      <c r="G105" s="76"/>
      <c r="H105" s="77" t="e">
        <f>H99+H100+H101+H102+H103+H104</f>
        <v>#DIV/0!</v>
      </c>
      <c r="I105" s="145">
        <f>SUM(I99:I104)</f>
        <v>0</v>
      </c>
      <c r="J105" s="138"/>
      <c r="K105"/>
      <c r="L105"/>
      <c r="M105"/>
      <c r="N105"/>
      <c r="O105"/>
      <c r="P105"/>
      <c r="Q105"/>
      <c r="R105"/>
      <c r="S105"/>
    </row>
    <row r="106" ht="30" customHeight="1" spans="1:19">
      <c r="A106"/>
      <c r="B106" s="82" t="s">
        <v>118</v>
      </c>
      <c r="C106" s="82"/>
      <c r="D106" s="82"/>
      <c r="E106" s="82"/>
      <c r="F106" s="82"/>
      <c r="G106" s="82"/>
      <c r="H106" s="82"/>
      <c r="I106" s="82"/>
      <c r="K106"/>
      <c r="L106"/>
      <c r="M106"/>
      <c r="N106"/>
      <c r="O106"/>
      <c r="P106"/>
      <c r="Q106"/>
      <c r="R106"/>
      <c r="S106"/>
    </row>
    <row r="107" ht="5.25" customHeight="1" spans="1:9">
      <c r="A107"/>
      <c r="B107"/>
      <c r="C107"/>
      <c r="D107"/>
      <c r="E107"/>
      <c r="F107"/>
      <c r="G107"/>
      <c r="H107"/>
      <c r="I107"/>
    </row>
    <row r="108" ht="48.75" customHeight="1" spans="1:19">
      <c r="A108" s="125" t="s">
        <v>119</v>
      </c>
      <c r="B108" s="126"/>
      <c r="C108" s="126"/>
      <c r="D108" s="126"/>
      <c r="E108" s="127"/>
      <c r="F108" s="128">
        <f>I25</f>
        <v>0.2</v>
      </c>
      <c r="G108" s="129">
        <f>I110*F108</f>
        <v>0</v>
      </c>
      <c r="H108" s="130" t="s">
        <v>120</v>
      </c>
      <c r="I108" s="146">
        <f>I78</f>
        <v>0</v>
      </c>
      <c r="K108"/>
      <c r="L108"/>
      <c r="M108"/>
      <c r="N108"/>
      <c r="O108"/>
      <c r="P108"/>
      <c r="Q108"/>
      <c r="R108"/>
      <c r="S108"/>
    </row>
    <row r="109" s="20" customFormat="1" ht="16.5" customHeight="1" spans="1:19">
      <c r="A109" s="200" t="s">
        <v>121</v>
      </c>
      <c r="B109" s="130"/>
      <c r="C109" s="200" t="s">
        <v>122</v>
      </c>
      <c r="D109" s="200" t="s">
        <v>123</v>
      </c>
      <c r="E109" s="200" t="s">
        <v>124</v>
      </c>
      <c r="F109" s="200" t="s">
        <v>125</v>
      </c>
      <c r="G109" s="200" t="s">
        <v>126</v>
      </c>
      <c r="H109" s="130" t="s">
        <v>127</v>
      </c>
      <c r="I109" s="147" t="s">
        <v>128</v>
      </c>
      <c r="J109" s="148"/>
      <c r="K109"/>
      <c r="L109"/>
      <c r="M109"/>
      <c r="N109"/>
      <c r="O109"/>
      <c r="P109"/>
      <c r="Q109"/>
      <c r="R109"/>
      <c r="S109"/>
    </row>
    <row r="110" ht="16.5" customHeight="1" spans="1:19">
      <c r="A110" s="131">
        <f>I37</f>
        <v>0</v>
      </c>
      <c r="B110" s="131"/>
      <c r="C110" s="131">
        <f>I48</f>
        <v>0</v>
      </c>
      <c r="D110" s="131">
        <f>I60</f>
        <v>0</v>
      </c>
      <c r="E110" s="131">
        <f>I67</f>
        <v>0</v>
      </c>
      <c r="F110" s="131">
        <f>I71</f>
        <v>0</v>
      </c>
      <c r="G110" s="131">
        <f>I81</f>
        <v>0</v>
      </c>
      <c r="H110" s="131">
        <f>A110+C110+D110+E110+F110+G110</f>
        <v>0</v>
      </c>
      <c r="I110" s="131">
        <f>H110-I108</f>
        <v>0</v>
      </c>
      <c r="J110" s="138"/>
      <c r="K110"/>
      <c r="L110"/>
      <c r="M110"/>
      <c r="N110"/>
      <c r="O110"/>
      <c r="P110"/>
      <c r="Q110"/>
      <c r="R110"/>
      <c r="S110"/>
    </row>
    <row r="111" ht="5.1" customHeight="1" spans="1:9">
      <c r="A111" s="81"/>
      <c r="B111" s="132"/>
      <c r="C111" s="132"/>
      <c r="D111" s="132"/>
      <c r="E111" s="132"/>
      <c r="F111" s="132"/>
      <c r="G111" s="132"/>
      <c r="H111" s="132"/>
      <c r="I111" s="132"/>
    </row>
    <row r="112" ht="33.75" spans="1:9">
      <c r="A112" s="65" t="s">
        <v>49</v>
      </c>
      <c r="B112" s="66" t="s">
        <v>129</v>
      </c>
      <c r="C112" s="67"/>
      <c r="D112" s="67"/>
      <c r="E112" s="67"/>
      <c r="F112" s="67"/>
      <c r="G112" s="68"/>
      <c r="H112" s="65" t="s">
        <v>39</v>
      </c>
      <c r="I112" s="65" t="s">
        <v>40</v>
      </c>
    </row>
    <row r="113" ht="15" customHeight="1" spans="1:9">
      <c r="A113" s="59">
        <v>1</v>
      </c>
      <c r="B113" s="39" t="s">
        <v>130</v>
      </c>
      <c r="C113" s="40"/>
      <c r="D113" s="40"/>
      <c r="E113" s="40"/>
      <c r="F113" s="40"/>
      <c r="G113" s="41"/>
      <c r="H113" s="69" t="e">
        <f>I113/$I$123</f>
        <v>#DIV/0!</v>
      </c>
      <c r="I113" s="97"/>
    </row>
    <row r="114" ht="15" customHeight="1" spans="1:9">
      <c r="A114" s="59">
        <v>2</v>
      </c>
      <c r="B114" s="39" t="s">
        <v>131</v>
      </c>
      <c r="C114" s="40"/>
      <c r="D114" s="40"/>
      <c r="E114" s="40"/>
      <c r="F114" s="40"/>
      <c r="G114" s="41"/>
      <c r="H114" s="69" t="e">
        <f>I114/$I$123</f>
        <v>#DIV/0!</v>
      </c>
      <c r="I114" s="97">
        <v>0</v>
      </c>
    </row>
    <row r="115" ht="15" customHeight="1" spans="1:9">
      <c r="A115" s="74" t="s">
        <v>132</v>
      </c>
      <c r="B115" s="75"/>
      <c r="C115" s="75"/>
      <c r="D115" s="75"/>
      <c r="E115" s="75"/>
      <c r="F115" s="75"/>
      <c r="G115" s="76"/>
      <c r="H115" s="77" t="e">
        <f>H113+H114</f>
        <v>#DIV/0!</v>
      </c>
      <c r="I115" s="99">
        <f>SUM(I113:I114)</f>
        <v>0</v>
      </c>
    </row>
    <row r="116" ht="5.1" customHeight="1"/>
    <row r="117" ht="33.75" spans="1:9">
      <c r="A117" s="65" t="s">
        <v>62</v>
      </c>
      <c r="B117" s="66" t="s">
        <v>133</v>
      </c>
      <c r="C117" s="67"/>
      <c r="D117" s="67"/>
      <c r="E117" s="67"/>
      <c r="F117" s="67"/>
      <c r="G117" s="68"/>
      <c r="H117" s="65" t="s">
        <v>39</v>
      </c>
      <c r="I117" s="65" t="s">
        <v>40</v>
      </c>
    </row>
    <row r="118" ht="15" customHeight="1" spans="1:9">
      <c r="A118" s="59">
        <v>1</v>
      </c>
      <c r="B118" s="39" t="s">
        <v>133</v>
      </c>
      <c r="C118" s="40"/>
      <c r="D118" s="40"/>
      <c r="E118" s="40"/>
      <c r="F118" s="40"/>
      <c r="G118" s="41"/>
      <c r="H118" s="69" t="e">
        <f>I118/I123</f>
        <v>#DIV/0!</v>
      </c>
      <c r="I118" s="97"/>
    </row>
    <row r="119" ht="15" customHeight="1" spans="1:12">
      <c r="A119" s="74" t="s">
        <v>134</v>
      </c>
      <c r="B119" s="75"/>
      <c r="C119" s="75"/>
      <c r="D119" s="75"/>
      <c r="E119" s="75"/>
      <c r="F119" s="75"/>
      <c r="G119" s="76"/>
      <c r="H119" s="77" t="e">
        <f>H118</f>
        <v>#DIV/0!</v>
      </c>
      <c r="I119" s="99">
        <f>I118</f>
        <v>0</v>
      </c>
      <c r="J119" s="138"/>
      <c r="K119" s="138"/>
      <c r="L119" s="22"/>
    </row>
    <row r="120" ht="5.1" customHeight="1" spans="1:9">
      <c r="A120" s="133"/>
      <c r="B120" s="133"/>
      <c r="C120" s="133"/>
      <c r="D120" s="133"/>
      <c r="E120" s="133"/>
      <c r="F120" s="133"/>
      <c r="G120" s="133"/>
      <c r="H120" s="105"/>
      <c r="I120" s="139"/>
    </row>
    <row r="121" ht="39" customHeight="1" spans="1:12">
      <c r="A121" s="201" t="s">
        <v>135</v>
      </c>
      <c r="B121" s="134"/>
      <c r="C121" s="134"/>
      <c r="D121" s="134"/>
      <c r="E121" s="134"/>
      <c r="F121" s="128">
        <v>0.18</v>
      </c>
      <c r="G121" s="129">
        <f>I123*F121</f>
        <v>0</v>
      </c>
      <c r="H121" s="130" t="s">
        <v>120</v>
      </c>
      <c r="I121" s="146">
        <f>I78</f>
        <v>0</v>
      </c>
      <c r="L121" s="22"/>
    </row>
    <row r="122" s="20" customFormat="1" ht="16.5" customHeight="1" spans="1:12">
      <c r="A122" s="200" t="s">
        <v>121</v>
      </c>
      <c r="B122" s="130"/>
      <c r="C122" s="200" t="s">
        <v>122</v>
      </c>
      <c r="D122" s="200" t="s">
        <v>123</v>
      </c>
      <c r="E122" s="200" t="s">
        <v>124</v>
      </c>
      <c r="F122" s="200" t="s">
        <v>125</v>
      </c>
      <c r="G122" s="200" t="s">
        <v>126</v>
      </c>
      <c r="H122" s="130" t="s">
        <v>127</v>
      </c>
      <c r="I122" s="147" t="s">
        <v>128</v>
      </c>
      <c r="J122" s="148"/>
      <c r="L122" s="148"/>
    </row>
    <row r="123" ht="16.5" customHeight="1" spans="1:12">
      <c r="A123" s="131">
        <f>I37</f>
        <v>0</v>
      </c>
      <c r="B123" s="131"/>
      <c r="C123" s="131">
        <f>I48</f>
        <v>0</v>
      </c>
      <c r="D123" s="131">
        <f>I60</f>
        <v>0</v>
      </c>
      <c r="E123" s="131">
        <f>I67</f>
        <v>0</v>
      </c>
      <c r="F123" s="131">
        <f>I71</f>
        <v>0</v>
      </c>
      <c r="G123" s="131">
        <f>I81</f>
        <v>0</v>
      </c>
      <c r="H123" s="131">
        <f>A123+C123+D123+E123+F123+G123</f>
        <v>0</v>
      </c>
      <c r="I123" s="131">
        <f>H123-I121</f>
        <v>0</v>
      </c>
      <c r="J123" s="138"/>
      <c r="L123" s="22"/>
    </row>
    <row r="124" ht="5.1" customHeight="1"/>
    <row r="125" ht="12" spans="1:9">
      <c r="A125" s="118" t="s">
        <v>136</v>
      </c>
      <c r="B125" s="118"/>
      <c r="C125" s="118"/>
      <c r="D125" s="118"/>
      <c r="E125" s="118"/>
      <c r="F125" s="118"/>
      <c r="G125" s="118"/>
      <c r="H125" s="119" t="e">
        <f>H105+H115+H119</f>
        <v>#DIV/0!</v>
      </c>
      <c r="I125" s="142">
        <f>I105+I115+I119</f>
        <v>0</v>
      </c>
    </row>
    <row r="126" ht="5.1" customHeight="1"/>
    <row r="127" spans="1:9">
      <c r="A127" s="64" t="s">
        <v>137</v>
      </c>
      <c r="B127" s="64"/>
      <c r="C127" s="64"/>
      <c r="D127" s="64"/>
      <c r="E127" s="64"/>
      <c r="F127" s="64"/>
      <c r="G127" s="64"/>
      <c r="H127" s="64"/>
      <c r="I127" s="64"/>
    </row>
    <row r="128" ht="33.75" spans="1:15">
      <c r="A128" s="65" t="s">
        <v>37</v>
      </c>
      <c r="B128" s="66" t="s">
        <v>138</v>
      </c>
      <c r="C128" s="67"/>
      <c r="D128" s="67"/>
      <c r="E128" s="67"/>
      <c r="F128" s="67"/>
      <c r="G128" s="68"/>
      <c r="H128" s="65" t="s">
        <v>39</v>
      </c>
      <c r="I128" s="65" t="s">
        <v>40</v>
      </c>
      <c r="K128"/>
      <c r="L128"/>
      <c r="M128"/>
      <c r="N128"/>
      <c r="O128"/>
    </row>
    <row r="129" ht="15" customHeight="1" spans="1:9">
      <c r="A129" s="59">
        <v>1</v>
      </c>
      <c r="B129" s="39" t="s">
        <v>139</v>
      </c>
      <c r="C129" s="40"/>
      <c r="D129" s="40"/>
      <c r="E129" s="40"/>
      <c r="F129" s="40"/>
      <c r="G129" s="41"/>
      <c r="H129" s="69" t="e">
        <f>I129/$I$95</f>
        <v>#DIV/0!</v>
      </c>
      <c r="I129" s="97">
        <f>($D$139/$E$141)*H139</f>
        <v>0</v>
      </c>
    </row>
    <row r="130" ht="15" customHeight="1" spans="1:9">
      <c r="A130" s="59">
        <v>2</v>
      </c>
      <c r="B130" s="39" t="s">
        <v>140</v>
      </c>
      <c r="C130" s="40"/>
      <c r="D130" s="40"/>
      <c r="E130" s="40"/>
      <c r="F130" s="40"/>
      <c r="G130" s="41"/>
      <c r="H130" s="69" t="e">
        <f t="shared" ref="H130:H133" si="6">I130/$I$95</f>
        <v>#DIV/0!</v>
      </c>
      <c r="I130" s="97">
        <f>($D$139/$E$141)*H140</f>
        <v>0</v>
      </c>
    </row>
    <row r="131" ht="15" customHeight="1" spans="1:9">
      <c r="A131" s="59">
        <v>3</v>
      </c>
      <c r="B131" s="39" t="s">
        <v>17</v>
      </c>
      <c r="C131" s="40"/>
      <c r="D131" s="40"/>
      <c r="E131" s="40"/>
      <c r="F131" s="40"/>
      <c r="G131" s="41"/>
      <c r="H131" s="69" t="e">
        <f t="shared" si="6"/>
        <v>#DIV/0!</v>
      </c>
      <c r="I131" s="97">
        <f>($D$139/$E$141)*H141</f>
        <v>0</v>
      </c>
    </row>
    <row r="132" ht="15" customHeight="1" spans="1:9">
      <c r="A132" s="59">
        <v>4</v>
      </c>
      <c r="B132" s="39" t="s">
        <v>141</v>
      </c>
      <c r="C132" s="40"/>
      <c r="D132" s="40"/>
      <c r="E132" s="40"/>
      <c r="F132" s="40"/>
      <c r="G132" s="41"/>
      <c r="H132" s="69" t="e">
        <f t="shared" si="6"/>
        <v>#DIV/0!</v>
      </c>
      <c r="I132" s="97">
        <f>($D$139/$E$141)*H142</f>
        <v>0</v>
      </c>
    </row>
    <row r="133" ht="15" customHeight="1" spans="1:9">
      <c r="A133" s="59">
        <v>5</v>
      </c>
      <c r="B133" s="39" t="s">
        <v>116</v>
      </c>
      <c r="C133" s="40"/>
      <c r="D133" s="40"/>
      <c r="E133" s="40"/>
      <c r="F133" s="40"/>
      <c r="G133" s="41"/>
      <c r="H133" s="69" t="e">
        <f t="shared" si="6"/>
        <v>#DIV/0!</v>
      </c>
      <c r="I133" s="97">
        <v>0</v>
      </c>
    </row>
    <row r="134" ht="15" customHeight="1" spans="1:9">
      <c r="A134" s="74" t="s">
        <v>142</v>
      </c>
      <c r="B134" s="75"/>
      <c r="C134" s="75"/>
      <c r="D134" s="75"/>
      <c r="E134" s="75"/>
      <c r="F134" s="75"/>
      <c r="G134" s="76"/>
      <c r="H134" s="77" t="e">
        <f>H129+H130+H131+H132+H133</f>
        <v>#DIV/0!</v>
      </c>
      <c r="I134" s="99">
        <f>SUM(I129:I133)</f>
        <v>0</v>
      </c>
    </row>
    <row r="135" customHeight="1" spans="1:19">
      <c r="A135" s="198" t="s">
        <v>143</v>
      </c>
      <c r="B135" s="82" t="s">
        <v>144</v>
      </c>
      <c r="C135" s="82"/>
      <c r="D135" s="82"/>
      <c r="E135" s="82"/>
      <c r="F135" s="82"/>
      <c r="G135" s="82"/>
      <c r="H135" s="82"/>
      <c r="I135" s="82"/>
      <c r="K135"/>
      <c r="L135"/>
      <c r="M135"/>
      <c r="N135"/>
      <c r="O135"/>
      <c r="P135"/>
      <c r="Q135"/>
      <c r="R135"/>
      <c r="S135"/>
    </row>
    <row r="136" ht="20.25" customHeight="1" spans="1:19">
      <c r="A136" s="198" t="s">
        <v>145</v>
      </c>
      <c r="B136" s="149" t="s">
        <v>146</v>
      </c>
      <c r="C136" s="149"/>
      <c r="D136" s="149"/>
      <c r="E136" s="149"/>
      <c r="F136" s="149"/>
      <c r="G136" s="149"/>
      <c r="H136" s="149"/>
      <c r="I136" s="149"/>
      <c r="K136"/>
      <c r="L136"/>
      <c r="M136"/>
      <c r="N136"/>
      <c r="O136"/>
      <c r="P136"/>
      <c r="Q136"/>
      <c r="R136"/>
      <c r="S136"/>
    </row>
    <row r="137" ht="13.5" customHeight="1" spans="1:9">
      <c r="A137" s="202" t="s">
        <v>147</v>
      </c>
      <c r="B137" s="106"/>
      <c r="C137" s="106"/>
      <c r="D137" s="106"/>
      <c r="E137" s="106"/>
      <c r="F137" s="106"/>
      <c r="G137" s="106"/>
      <c r="H137" s="106"/>
      <c r="I137" s="106"/>
    </row>
    <row r="138" ht="13.5" customHeight="1" spans="1:9">
      <c r="A138" s="203" t="s">
        <v>148</v>
      </c>
      <c r="B138" s="150"/>
      <c r="C138" s="150" t="s">
        <v>149</v>
      </c>
      <c r="D138" s="150" t="s">
        <v>150</v>
      </c>
      <c r="E138" s="151"/>
      <c r="F138" s="150" t="s">
        <v>151</v>
      </c>
      <c r="G138" s="150" t="s">
        <v>152</v>
      </c>
      <c r="H138" s="196" t="s">
        <v>153</v>
      </c>
      <c r="I138" s="196"/>
    </row>
    <row r="139" ht="13.5" customHeight="1" spans="1:10">
      <c r="A139" s="153">
        <f>I95</f>
        <v>0</v>
      </c>
      <c r="B139" s="154"/>
      <c r="C139" s="131">
        <f>I125</f>
        <v>0</v>
      </c>
      <c r="D139" s="155">
        <f>A139+C139</f>
        <v>0</v>
      </c>
      <c r="E139" s="156"/>
      <c r="F139" s="150" t="s">
        <v>139</v>
      </c>
      <c r="G139" s="157">
        <v>0.0165</v>
      </c>
      <c r="H139" s="158">
        <v>0.0065</v>
      </c>
      <c r="I139" s="158"/>
      <c r="J139" s="138"/>
    </row>
    <row r="140" ht="13.5" customHeight="1" spans="1:9">
      <c r="A140" s="204" t="s">
        <v>154</v>
      </c>
      <c r="B140" s="197"/>
      <c r="C140" s="150">
        <v>1</v>
      </c>
      <c r="D140" s="160">
        <f>G143/1</f>
        <v>0.1275</v>
      </c>
      <c r="E140" s="161">
        <f>C140-D140</f>
        <v>0.8725</v>
      </c>
      <c r="F140" s="150" t="s">
        <v>140</v>
      </c>
      <c r="G140" s="157">
        <v>0.076</v>
      </c>
      <c r="H140" s="158">
        <v>0.03</v>
      </c>
      <c r="I140" s="158"/>
    </row>
    <row r="141" ht="13.5" customHeight="1" spans="1:9">
      <c r="A141" s="205" t="s">
        <v>155</v>
      </c>
      <c r="B141" s="162"/>
      <c r="C141" s="163">
        <v>1</v>
      </c>
      <c r="D141" s="164">
        <f>H143</f>
        <v>0.0715</v>
      </c>
      <c r="E141" s="165">
        <f>C141-D141</f>
        <v>0.9285</v>
      </c>
      <c r="F141" s="150" t="s">
        <v>17</v>
      </c>
      <c r="G141" s="157">
        <f>I11</f>
        <v>0.035</v>
      </c>
      <c r="H141" s="158">
        <v>0.035</v>
      </c>
      <c r="I141" s="158"/>
    </row>
    <row r="142" ht="13.5" customHeight="1" spans="1:9">
      <c r="A142" s="206" t="s">
        <v>156</v>
      </c>
      <c r="B142" s="166"/>
      <c r="C142" s="150">
        <v>1</v>
      </c>
      <c r="D142" s="167">
        <v>0.09</v>
      </c>
      <c r="E142" s="168">
        <f>C142-D142</f>
        <v>0.91</v>
      </c>
      <c r="F142" s="150" t="s">
        <v>157</v>
      </c>
      <c r="G142" s="157">
        <v>0</v>
      </c>
      <c r="H142" s="158">
        <v>0</v>
      </c>
      <c r="I142" s="158"/>
    </row>
    <row r="143" ht="18" customHeight="1" spans="1:9">
      <c r="A143" s="207" t="s">
        <v>158</v>
      </c>
      <c r="B143" s="170" t="s">
        <v>159</v>
      </c>
      <c r="C143" s="170"/>
      <c r="D143" s="170"/>
      <c r="E143" s="170"/>
      <c r="F143" s="171" t="s">
        <v>160</v>
      </c>
      <c r="G143" s="172">
        <f>SUM(G139:G142)</f>
        <v>0.1275</v>
      </c>
      <c r="H143" s="173">
        <f>SUM(H139:I142)</f>
        <v>0.0715</v>
      </c>
      <c r="I143" s="173"/>
    </row>
    <row r="144" ht="5.1" customHeight="1" spans="1:9">
      <c r="A144" s="174"/>
      <c r="B144" s="175"/>
      <c r="C144" s="175"/>
      <c r="D144" s="175"/>
      <c r="E144" s="175"/>
      <c r="F144" s="175"/>
      <c r="G144" s="175"/>
      <c r="H144" s="175"/>
      <c r="I144" s="175"/>
    </row>
    <row r="145" ht="12" spans="1:9">
      <c r="A145" s="118" t="s">
        <v>161</v>
      </c>
      <c r="B145" s="118"/>
      <c r="C145" s="118"/>
      <c r="D145" s="118"/>
      <c r="E145" s="118"/>
      <c r="F145" s="118"/>
      <c r="G145" s="118"/>
      <c r="H145" s="119" t="e">
        <f>H134</f>
        <v>#DIV/0!</v>
      </c>
      <c r="I145" s="142">
        <f>I134</f>
        <v>0</v>
      </c>
    </row>
    <row r="146" ht="5.1" customHeight="1"/>
    <row r="147" spans="1:9">
      <c r="A147" s="176" t="s">
        <v>162</v>
      </c>
      <c r="B147" s="176"/>
      <c r="C147" s="176"/>
      <c r="D147" s="176"/>
      <c r="E147" s="176"/>
      <c r="F147" s="176"/>
      <c r="G147" s="176"/>
      <c r="H147" s="176"/>
      <c r="I147" s="176"/>
    </row>
    <row r="148" spans="1:9">
      <c r="A148" s="64" t="s">
        <v>36</v>
      </c>
      <c r="B148" s="64"/>
      <c r="C148" s="64"/>
      <c r="D148" s="64"/>
      <c r="E148" s="64"/>
      <c r="F148" s="64"/>
      <c r="G148" s="64"/>
      <c r="H148" s="64"/>
      <c r="I148" s="64"/>
    </row>
    <row r="149" ht="15" customHeight="1" spans="1:9">
      <c r="A149" s="59">
        <v>1</v>
      </c>
      <c r="B149" s="39" t="s">
        <v>163</v>
      </c>
      <c r="C149" s="40"/>
      <c r="D149" s="40"/>
      <c r="E149" s="40"/>
      <c r="F149" s="40"/>
      <c r="G149" s="41"/>
      <c r="H149" s="69">
        <f>I149/$G$166</f>
        <v>0</v>
      </c>
      <c r="I149" s="189">
        <f>I37</f>
        <v>0</v>
      </c>
    </row>
    <row r="150" ht="15" customHeight="1" spans="1:9">
      <c r="A150" s="59">
        <v>2</v>
      </c>
      <c r="B150" s="39" t="s">
        <v>164</v>
      </c>
      <c r="C150" s="40"/>
      <c r="D150" s="40"/>
      <c r="E150" s="40"/>
      <c r="F150" s="40"/>
      <c r="G150" s="41"/>
      <c r="H150" s="69">
        <f t="shared" ref="H150:H151" si="7">I150/$G$166</f>
        <v>0</v>
      </c>
      <c r="I150" s="189">
        <f>I48+I60+I67+I71</f>
        <v>0</v>
      </c>
    </row>
    <row r="151" ht="15" customHeight="1" spans="1:9">
      <c r="A151" s="59">
        <v>3</v>
      </c>
      <c r="B151" s="70" t="s">
        <v>165</v>
      </c>
      <c r="C151" s="70"/>
      <c r="D151" s="70"/>
      <c r="E151" s="70"/>
      <c r="F151" s="70"/>
      <c r="G151" s="70"/>
      <c r="H151" s="69">
        <f t="shared" si="7"/>
        <v>0</v>
      </c>
      <c r="I151" s="189">
        <f>I81</f>
        <v>0</v>
      </c>
    </row>
    <row r="152" s="18" customFormat="1" ht="15" customHeight="1" spans="1:10">
      <c r="A152" s="177" t="s">
        <v>166</v>
      </c>
      <c r="B152" s="178"/>
      <c r="C152" s="178"/>
      <c r="D152" s="178"/>
      <c r="E152" s="178"/>
      <c r="F152" s="178"/>
      <c r="G152" s="179"/>
      <c r="H152" s="119">
        <f>H149+H150+H151</f>
        <v>0</v>
      </c>
      <c r="I152" s="142">
        <f>SUM(I149:I151)</f>
        <v>0</v>
      </c>
      <c r="J152" s="190"/>
    </row>
    <row r="153" ht="5.1" customHeight="1"/>
    <row r="154" spans="1:9">
      <c r="A154" s="64" t="s">
        <v>109</v>
      </c>
      <c r="B154" s="64"/>
      <c r="C154" s="64"/>
      <c r="D154" s="64"/>
      <c r="E154" s="64"/>
      <c r="F154" s="64"/>
      <c r="G154" s="64"/>
      <c r="H154" s="64"/>
      <c r="I154" s="64"/>
    </row>
    <row r="155" ht="15" customHeight="1" spans="1:9">
      <c r="A155" s="59">
        <v>1</v>
      </c>
      <c r="B155" s="39" t="s">
        <v>167</v>
      </c>
      <c r="C155" s="40"/>
      <c r="D155" s="40"/>
      <c r="E155" s="40"/>
      <c r="F155" s="40"/>
      <c r="G155" s="41"/>
      <c r="H155" s="69">
        <f>I155/$G$166</f>
        <v>0</v>
      </c>
      <c r="I155" s="97">
        <f>I105</f>
        <v>0</v>
      </c>
    </row>
    <row r="156" ht="15" customHeight="1" spans="1:9">
      <c r="A156" s="59">
        <v>2</v>
      </c>
      <c r="B156" s="39" t="s">
        <v>168</v>
      </c>
      <c r="C156" s="40"/>
      <c r="D156" s="40"/>
      <c r="E156" s="40"/>
      <c r="F156" s="40"/>
      <c r="G156" s="41"/>
      <c r="H156" s="69">
        <f t="shared" ref="H156:H157" si="8">I156/$G$166</f>
        <v>0</v>
      </c>
      <c r="I156" s="97">
        <f>I115</f>
        <v>0</v>
      </c>
    </row>
    <row r="157" ht="15" customHeight="1" spans="1:9">
      <c r="A157" s="59">
        <v>3</v>
      </c>
      <c r="B157" s="39" t="s">
        <v>169</v>
      </c>
      <c r="C157" s="40"/>
      <c r="D157" s="40"/>
      <c r="E157" s="40"/>
      <c r="F157" s="40"/>
      <c r="G157" s="41"/>
      <c r="H157" s="69">
        <f t="shared" si="8"/>
        <v>1</v>
      </c>
      <c r="I157" s="97">
        <v>361.63</v>
      </c>
    </row>
    <row r="158" ht="15" customHeight="1" spans="1:9">
      <c r="A158" s="177" t="s">
        <v>170</v>
      </c>
      <c r="B158" s="178"/>
      <c r="C158" s="178"/>
      <c r="D158" s="178"/>
      <c r="E158" s="178"/>
      <c r="F158" s="178"/>
      <c r="G158" s="179"/>
      <c r="H158" s="119">
        <f>H155+H156+H157</f>
        <v>1</v>
      </c>
      <c r="I158" s="142">
        <f>I155+I156+I157</f>
        <v>361.63</v>
      </c>
    </row>
    <row r="159" ht="5.1" customHeight="1"/>
    <row r="160" spans="1:9">
      <c r="A160" s="64" t="s">
        <v>137</v>
      </c>
      <c r="B160" s="64"/>
      <c r="C160" s="64"/>
      <c r="D160" s="64"/>
      <c r="E160" s="64"/>
      <c r="F160" s="64"/>
      <c r="G160" s="64"/>
      <c r="H160" s="64"/>
      <c r="I160" s="64"/>
    </row>
    <row r="161" ht="15" customHeight="1" spans="1:9">
      <c r="A161" s="59">
        <v>1</v>
      </c>
      <c r="B161" s="39" t="s">
        <v>171</v>
      </c>
      <c r="C161" s="40"/>
      <c r="D161" s="40"/>
      <c r="E161" s="40"/>
      <c r="F161" s="40"/>
      <c r="G161" s="41"/>
      <c r="H161" s="69">
        <f>I161/$G$166</f>
        <v>0</v>
      </c>
      <c r="I161" s="97">
        <f>I134</f>
        <v>0</v>
      </c>
    </row>
    <row r="162" ht="15" customHeight="1" spans="1:11">
      <c r="A162" s="177" t="s">
        <v>172</v>
      </c>
      <c r="B162" s="178"/>
      <c r="C162" s="178"/>
      <c r="D162" s="178"/>
      <c r="E162" s="178"/>
      <c r="F162" s="178"/>
      <c r="G162" s="179"/>
      <c r="H162" s="119">
        <f>H161</f>
        <v>0</v>
      </c>
      <c r="I162" s="142">
        <f>I134</f>
        <v>0</v>
      </c>
      <c r="K162" s="191"/>
    </row>
    <row r="163" ht="5.1" customHeight="1"/>
    <row r="164" spans="1:9">
      <c r="A164" s="180" t="s">
        <v>162</v>
      </c>
      <c r="B164" s="180"/>
      <c r="C164" s="180"/>
      <c r="D164" s="180"/>
      <c r="E164" s="180"/>
      <c r="F164" s="180"/>
      <c r="G164" s="180"/>
      <c r="H164" s="180"/>
      <c r="I164" s="180"/>
    </row>
    <row r="165" ht="45" spans="1:9">
      <c r="A165" s="181" t="s">
        <v>173</v>
      </c>
      <c r="B165" s="181"/>
      <c r="C165" s="181"/>
      <c r="D165" s="181"/>
      <c r="E165" s="181"/>
      <c r="F165" s="181"/>
      <c r="G165" s="180" t="s">
        <v>174</v>
      </c>
      <c r="H165" s="180" t="s">
        <v>175</v>
      </c>
      <c r="I165" s="180" t="s">
        <v>176</v>
      </c>
    </row>
    <row r="166" customHeight="1" spans="1:9">
      <c r="A166" s="182" t="str">
        <f>D5</f>
        <v>LIMPEZA URBANA</v>
      </c>
      <c r="B166" s="183"/>
      <c r="C166" s="183"/>
      <c r="D166" s="183"/>
      <c r="E166" s="183"/>
      <c r="F166" s="184"/>
      <c r="G166" s="185">
        <f>I152+I158+I162</f>
        <v>361.63</v>
      </c>
      <c r="H166" s="180">
        <f>IF(D6="12x36",2,1)</f>
        <v>1</v>
      </c>
      <c r="I166" s="185">
        <f>G166*H166</f>
        <v>361.63</v>
      </c>
    </row>
    <row r="167" spans="1:9">
      <c r="A167" s="182"/>
      <c r="B167" s="183"/>
      <c r="C167" s="183"/>
      <c r="D167" s="183"/>
      <c r="E167" s="183"/>
      <c r="F167" s="184"/>
      <c r="G167" s="180"/>
      <c r="H167" s="180"/>
      <c r="I167" s="185"/>
    </row>
    <row r="168" s="18" customFormat="1" ht="12" spans="1:10">
      <c r="A168" s="186" t="s">
        <v>177</v>
      </c>
      <c r="B168" s="187"/>
      <c r="C168" s="187"/>
      <c r="D168" s="187"/>
      <c r="E168" s="187"/>
      <c r="F168" s="187"/>
      <c r="G168" s="187"/>
      <c r="H168" s="188"/>
      <c r="I168" s="192">
        <f>I166</f>
        <v>361.63</v>
      </c>
      <c r="J168" s="190"/>
    </row>
  </sheetData>
  <mergeCells count="166">
    <mergeCell ref="A1:I1"/>
    <mergeCell ref="A2:B2"/>
    <mergeCell ref="C2:D2"/>
    <mergeCell ref="E2:I2"/>
    <mergeCell ref="A3:B3"/>
    <mergeCell ref="A5:C5"/>
    <mergeCell ref="D5:F5"/>
    <mergeCell ref="A6:C6"/>
    <mergeCell ref="D6:F6"/>
    <mergeCell ref="A7:C7"/>
    <mergeCell ref="D7:F7"/>
    <mergeCell ref="A8:C8"/>
    <mergeCell ref="D8:F8"/>
    <mergeCell ref="A9:C9"/>
    <mergeCell ref="D9:F9"/>
    <mergeCell ref="G9:H9"/>
    <mergeCell ref="A10:F10"/>
    <mergeCell ref="A11:F11"/>
    <mergeCell ref="A21:F21"/>
    <mergeCell ref="A22:F22"/>
    <mergeCell ref="A23:F23"/>
    <mergeCell ref="A24:F24"/>
    <mergeCell ref="A25:F25"/>
    <mergeCell ref="A27:I27"/>
    <mergeCell ref="B28:G28"/>
    <mergeCell ref="B29:G29"/>
    <mergeCell ref="B30:G30"/>
    <mergeCell ref="B31:G31"/>
    <mergeCell ref="B32:G32"/>
    <mergeCell ref="B33:G33"/>
    <mergeCell ref="B34:G34"/>
    <mergeCell ref="B35:G35"/>
    <mergeCell ref="B36:G36"/>
    <mergeCell ref="A37:G37"/>
    <mergeCell ref="B39:G39"/>
    <mergeCell ref="B40:G40"/>
    <mergeCell ref="B41:G41"/>
    <mergeCell ref="B42:G42"/>
    <mergeCell ref="B43:G43"/>
    <mergeCell ref="B44:G44"/>
    <mergeCell ref="B45:G45"/>
    <mergeCell ref="B46:G46"/>
    <mergeCell ref="B47:G47"/>
    <mergeCell ref="A48:G48"/>
    <mergeCell ref="A49:I49"/>
    <mergeCell ref="A50:I50"/>
    <mergeCell ref="B51:G51"/>
    <mergeCell ref="B52:G52"/>
    <mergeCell ref="B53:G53"/>
    <mergeCell ref="B54:G54"/>
    <mergeCell ref="B55:G55"/>
    <mergeCell ref="B56:G56"/>
    <mergeCell ref="B57:G57"/>
    <mergeCell ref="B58:G58"/>
    <mergeCell ref="B59:G59"/>
    <mergeCell ref="A60:G60"/>
    <mergeCell ref="B61:I61"/>
    <mergeCell ref="B62:I62"/>
    <mergeCell ref="B63:G63"/>
    <mergeCell ref="B64:G64"/>
    <mergeCell ref="B65:G65"/>
    <mergeCell ref="B66:G66"/>
    <mergeCell ref="A67:G67"/>
    <mergeCell ref="B69:G69"/>
    <mergeCell ref="B70:G70"/>
    <mergeCell ref="A71:G71"/>
    <mergeCell ref="A73:G73"/>
    <mergeCell ref="B75:G75"/>
    <mergeCell ref="B76:G76"/>
    <mergeCell ref="B77:G77"/>
    <mergeCell ref="B78:G78"/>
    <mergeCell ref="B79:G79"/>
    <mergeCell ref="B80:G80"/>
    <mergeCell ref="A81:G81"/>
    <mergeCell ref="B82:G82"/>
    <mergeCell ref="A83:I83"/>
    <mergeCell ref="A84:B84"/>
    <mergeCell ref="A85:B85"/>
    <mergeCell ref="A87:I87"/>
    <mergeCell ref="A88:B88"/>
    <mergeCell ref="A89:B89"/>
    <mergeCell ref="A91:I91"/>
    <mergeCell ref="A92:B92"/>
    <mergeCell ref="A93:B93"/>
    <mergeCell ref="A95:G95"/>
    <mergeCell ref="A97:I97"/>
    <mergeCell ref="B98:G98"/>
    <mergeCell ref="B99:G99"/>
    <mergeCell ref="B100:G100"/>
    <mergeCell ref="B101:G101"/>
    <mergeCell ref="B102:G102"/>
    <mergeCell ref="B103:G103"/>
    <mergeCell ref="B104:G104"/>
    <mergeCell ref="A105:G105"/>
    <mergeCell ref="B106:I106"/>
    <mergeCell ref="A108:E108"/>
    <mergeCell ref="A109:B109"/>
    <mergeCell ref="A110:B110"/>
    <mergeCell ref="B111:I111"/>
    <mergeCell ref="B112:G112"/>
    <mergeCell ref="B113:G113"/>
    <mergeCell ref="B114:G114"/>
    <mergeCell ref="A115:G115"/>
    <mergeCell ref="B117:G117"/>
    <mergeCell ref="B118:G118"/>
    <mergeCell ref="A119:G119"/>
    <mergeCell ref="A121:E121"/>
    <mergeCell ref="A122:B122"/>
    <mergeCell ref="A123:B123"/>
    <mergeCell ref="A125:G125"/>
    <mergeCell ref="A127:I127"/>
    <mergeCell ref="B128:G128"/>
    <mergeCell ref="B129:G129"/>
    <mergeCell ref="B130:G130"/>
    <mergeCell ref="B131:G131"/>
    <mergeCell ref="B132:G132"/>
    <mergeCell ref="B133:G133"/>
    <mergeCell ref="A134:G134"/>
    <mergeCell ref="B135:I135"/>
    <mergeCell ref="B136:I136"/>
    <mergeCell ref="A137:I137"/>
    <mergeCell ref="A138:B138"/>
    <mergeCell ref="D138:E138"/>
    <mergeCell ref="H138:I138"/>
    <mergeCell ref="A139:B139"/>
    <mergeCell ref="D139:E139"/>
    <mergeCell ref="H139:I139"/>
    <mergeCell ref="A140:B140"/>
    <mergeCell ref="H140:I140"/>
    <mergeCell ref="A141:B141"/>
    <mergeCell ref="H141:I141"/>
    <mergeCell ref="A142:B142"/>
    <mergeCell ref="H142:I142"/>
    <mergeCell ref="B143:E143"/>
    <mergeCell ref="H143:I143"/>
    <mergeCell ref="B144:I144"/>
    <mergeCell ref="A145:G145"/>
    <mergeCell ref="A147:I147"/>
    <mergeCell ref="A148:I148"/>
    <mergeCell ref="B149:G149"/>
    <mergeCell ref="B150:G150"/>
    <mergeCell ref="B151:G151"/>
    <mergeCell ref="A152:G152"/>
    <mergeCell ref="A154:I154"/>
    <mergeCell ref="B155:G155"/>
    <mergeCell ref="B156:G156"/>
    <mergeCell ref="B157:G157"/>
    <mergeCell ref="A158:G158"/>
    <mergeCell ref="A160:I160"/>
    <mergeCell ref="B161:G161"/>
    <mergeCell ref="A162:G162"/>
    <mergeCell ref="A164:I164"/>
    <mergeCell ref="A165:F165"/>
    <mergeCell ref="A166:F166"/>
    <mergeCell ref="A167:F167"/>
    <mergeCell ref="A168:H168"/>
    <mergeCell ref="G12:G14"/>
    <mergeCell ref="G15:G17"/>
    <mergeCell ref="G18:G20"/>
    <mergeCell ref="I5:I6"/>
    <mergeCell ref="I7:I8"/>
    <mergeCell ref="A15:F17"/>
    <mergeCell ref="A18:F20"/>
    <mergeCell ref="A12:F14"/>
    <mergeCell ref="G7:H8"/>
    <mergeCell ref="G5:H6"/>
  </mergeCells>
  <printOptions horizontalCentered="1"/>
  <pageMargins left="1.29551181102362" right="0.511811023622047" top="1.34740157480315" bottom="0.78740157480315" header="0.31496062992126" footer="0.31496062992126"/>
  <pageSetup paperSize="9" scale="73" firstPageNumber="80" fitToHeight="3" orientation="portrait" useFirstPageNumber="1"/>
  <headerFooter/>
  <rowBreaks count="2" manualBreakCount="2">
    <brk id="62" max="8" man="1"/>
    <brk id="120" max="8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68"/>
  <sheetViews>
    <sheetView view="pageBreakPreview" zoomScaleNormal="130" topLeftCell="A121" workbookViewId="0">
      <selection activeCell="M138" sqref="M138"/>
    </sheetView>
  </sheetViews>
  <sheetFormatPr defaultColWidth="9.14285714285714" defaultRowHeight="11.25"/>
  <cols>
    <col min="1" max="1" width="2.85714285714286" style="21" customWidth="1"/>
    <col min="2" max="2" width="11.2857142857143" style="21" customWidth="1"/>
    <col min="3" max="3" width="11" style="21" customWidth="1"/>
    <col min="4" max="4" width="11.2857142857143" style="21" customWidth="1"/>
    <col min="5" max="5" width="12.1428571428571" style="21" customWidth="1"/>
    <col min="6" max="7" width="11.2857142857143" style="21" customWidth="1"/>
    <col min="8" max="8" width="10.7142857142857" style="21" customWidth="1"/>
    <col min="9" max="9" width="11.7142857142857" style="21" customWidth="1"/>
    <col min="10" max="10" width="11.1428571428571" style="22" customWidth="1"/>
    <col min="11" max="11" width="10" style="21" customWidth="1"/>
    <col min="12" max="12" width="9.14285714285714" style="21"/>
    <col min="13" max="15" width="22.2857142857143" style="21" customWidth="1"/>
    <col min="16" max="16384" width="9.14285714285714" style="21"/>
  </cols>
  <sheetData>
    <row r="1" ht="27.75" customHeight="1" spans="1:14">
      <c r="A1" s="23" t="s">
        <v>0</v>
      </c>
      <c r="B1" s="23"/>
      <c r="C1" s="23"/>
      <c r="D1" s="23"/>
      <c r="E1" s="23"/>
      <c r="F1" s="23"/>
      <c r="G1" s="23"/>
      <c r="H1" s="23"/>
      <c r="I1" s="23"/>
      <c r="K1" s="84"/>
      <c r="L1" s="85"/>
      <c r="M1" s="85"/>
      <c r="N1" s="85"/>
    </row>
    <row r="2" ht="22.5" customHeight="1" spans="1:14">
      <c r="A2" s="23" t="s">
        <v>1</v>
      </c>
      <c r="B2" s="23"/>
      <c r="C2" s="24">
        <v>21120300192717</v>
      </c>
      <c r="D2" s="24"/>
      <c r="E2" s="25" t="s">
        <v>2</v>
      </c>
      <c r="F2" s="25"/>
      <c r="G2" s="25"/>
      <c r="H2" s="25"/>
      <c r="I2" s="25"/>
      <c r="K2" s="86"/>
      <c r="L2" s="85"/>
      <c r="M2" s="85"/>
      <c r="N2" s="85"/>
    </row>
    <row r="3" customHeight="1" spans="1:14">
      <c r="A3" s="23" t="s">
        <v>3</v>
      </c>
      <c r="B3" s="23"/>
      <c r="C3" s="26"/>
      <c r="D3" s="27"/>
      <c r="E3" s="28" t="s">
        <v>4</v>
      </c>
      <c r="F3" s="26"/>
      <c r="G3" s="27"/>
      <c r="H3" s="27"/>
      <c r="I3" s="27"/>
      <c r="K3" s="85"/>
      <c r="L3" s="85"/>
      <c r="M3" s="85"/>
      <c r="N3" s="85"/>
    </row>
    <row r="4" ht="5.1" customHeight="1" spans="11:14">
      <c r="K4" s="85"/>
      <c r="L4" s="85"/>
      <c r="M4" s="85"/>
      <c r="N4" s="85"/>
    </row>
    <row r="5" ht="18.75" customHeight="1" spans="1:14">
      <c r="A5" s="29" t="s">
        <v>5</v>
      </c>
      <c r="B5" s="30"/>
      <c r="C5" s="31"/>
      <c r="D5" s="32" t="s">
        <v>178</v>
      </c>
      <c r="E5" s="33"/>
      <c r="F5" s="34"/>
      <c r="G5" s="35" t="str">
        <f>IF(D6="12x36","Regime de trabalho:","Quantidade de HORAS/MÊS")</f>
        <v>Quantidade de HORAS/MÊS</v>
      </c>
      <c r="H5" s="36"/>
      <c r="I5" s="87">
        <f>IF(D6="12x36",D6,5*D6)</f>
        <v>100</v>
      </c>
      <c r="K5" s="85"/>
      <c r="L5" s="85"/>
      <c r="M5" s="85"/>
      <c r="N5" s="85"/>
    </row>
    <row r="6" ht="18.75" customHeight="1" spans="1:14">
      <c r="A6" s="29" t="str">
        <f>IF(D6="12x36","Regime de trabalho:","Regime de trabalho (horas semanais):")</f>
        <v>Regime de trabalho (horas semanais):</v>
      </c>
      <c r="B6" s="30"/>
      <c r="C6" s="31"/>
      <c r="D6" s="29">
        <v>20</v>
      </c>
      <c r="E6" s="30"/>
      <c r="F6" s="31"/>
      <c r="G6" s="37"/>
      <c r="H6" s="38"/>
      <c r="I6" s="88"/>
      <c r="K6" s="85"/>
      <c r="L6" s="85"/>
      <c r="M6" s="85"/>
      <c r="N6" s="85"/>
    </row>
    <row r="7" ht="22.5" customHeight="1" spans="1:9">
      <c r="A7" s="29" t="s">
        <v>7</v>
      </c>
      <c r="B7" s="30"/>
      <c r="C7" s="31"/>
      <c r="D7" s="39" t="s">
        <v>179</v>
      </c>
      <c r="E7" s="40"/>
      <c r="F7" s="41"/>
      <c r="G7" s="42" t="s">
        <v>9</v>
      </c>
      <c r="H7" s="43"/>
      <c r="I7" s="89">
        <v>0.2</v>
      </c>
    </row>
    <row r="8" ht="22.5" customHeight="1" spans="1:9">
      <c r="A8" s="29" t="s">
        <v>10</v>
      </c>
      <c r="B8" s="30"/>
      <c r="C8" s="31"/>
      <c r="D8" s="39" t="s">
        <v>21</v>
      </c>
      <c r="E8" s="40"/>
      <c r="F8" s="41"/>
      <c r="G8" s="44"/>
      <c r="H8" s="45"/>
      <c r="I8" s="90"/>
    </row>
    <row r="9" ht="24.75" customHeight="1" spans="1:9">
      <c r="A9" s="29" t="s">
        <v>11</v>
      </c>
      <c r="B9" s="30"/>
      <c r="C9" s="31"/>
      <c r="D9" s="46" t="s">
        <v>180</v>
      </c>
      <c r="E9" s="47"/>
      <c r="F9" s="48"/>
      <c r="G9" s="49" t="s">
        <v>13</v>
      </c>
      <c r="H9" s="49"/>
      <c r="I9" s="91" t="s">
        <v>14</v>
      </c>
    </row>
    <row r="10" ht="32.25" customHeight="1" spans="1:9">
      <c r="A10" s="50" t="s">
        <v>15</v>
      </c>
      <c r="B10" s="51"/>
      <c r="C10" s="51"/>
      <c r="D10" s="51"/>
      <c r="E10" s="51"/>
      <c r="F10" s="51"/>
      <c r="G10" s="49" t="s">
        <v>16</v>
      </c>
      <c r="H10" s="52">
        <v>220</v>
      </c>
      <c r="I10" s="92">
        <v>1314.09</v>
      </c>
    </row>
    <row r="11" spans="1:9">
      <c r="A11" s="53" t="s">
        <v>17</v>
      </c>
      <c r="B11" s="54"/>
      <c r="C11" s="54"/>
      <c r="D11" s="54"/>
      <c r="E11" s="54"/>
      <c r="F11" s="54"/>
      <c r="G11" s="52" t="str">
        <f>D9</f>
        <v>PORTO ALEGRE</v>
      </c>
      <c r="H11" s="52" t="s">
        <v>19</v>
      </c>
      <c r="I11" s="93">
        <v>0.05</v>
      </c>
    </row>
    <row r="12" ht="15" customHeight="1" spans="1:9">
      <c r="A12" s="55" t="s">
        <v>20</v>
      </c>
      <c r="B12" s="56"/>
      <c r="C12" s="56"/>
      <c r="D12" s="56"/>
      <c r="E12" s="56"/>
      <c r="F12" s="56"/>
      <c r="G12" s="52" t="s">
        <v>21</v>
      </c>
      <c r="H12" s="52" t="s">
        <v>22</v>
      </c>
      <c r="I12" s="92">
        <v>4.8</v>
      </c>
    </row>
    <row r="13" spans="1:9">
      <c r="A13" s="57"/>
      <c r="B13" s="58"/>
      <c r="C13" s="58"/>
      <c r="D13" s="58"/>
      <c r="E13" s="58"/>
      <c r="F13" s="58"/>
      <c r="G13" s="52"/>
      <c r="H13" s="52" t="s">
        <v>23</v>
      </c>
      <c r="I13" s="94">
        <v>22</v>
      </c>
    </row>
    <row r="14" spans="1:9">
      <c r="A14" s="50"/>
      <c r="B14" s="51"/>
      <c r="C14" s="51"/>
      <c r="D14" s="51"/>
      <c r="E14" s="51"/>
      <c r="F14" s="51"/>
      <c r="G14" s="52"/>
      <c r="H14" s="52" t="s">
        <v>24</v>
      </c>
      <c r="I14" s="91">
        <v>0.06</v>
      </c>
    </row>
    <row r="15" customHeight="1" spans="1:9">
      <c r="A15" s="59" t="s">
        <v>25</v>
      </c>
      <c r="B15" s="59"/>
      <c r="C15" s="59"/>
      <c r="D15" s="59"/>
      <c r="E15" s="59"/>
      <c r="F15" s="53"/>
      <c r="G15" s="52" t="s">
        <v>21</v>
      </c>
      <c r="H15" s="52" t="s">
        <v>22</v>
      </c>
      <c r="I15" s="92">
        <v>0</v>
      </c>
    </row>
    <row r="16" customHeight="1" spans="1:9">
      <c r="A16" s="59"/>
      <c r="B16" s="59"/>
      <c r="C16" s="59"/>
      <c r="D16" s="59"/>
      <c r="E16" s="59"/>
      <c r="F16" s="53"/>
      <c r="G16" s="52"/>
      <c r="H16" s="52" t="s">
        <v>23</v>
      </c>
      <c r="I16" s="94">
        <v>0</v>
      </c>
    </row>
    <row r="17" spans="1:9">
      <c r="A17" s="59"/>
      <c r="B17" s="59"/>
      <c r="C17" s="59"/>
      <c r="D17" s="59"/>
      <c r="E17" s="59"/>
      <c r="F17" s="53"/>
      <c r="G17" s="52"/>
      <c r="H17" s="52" t="s">
        <v>24</v>
      </c>
      <c r="I17" s="91">
        <v>0</v>
      </c>
    </row>
    <row r="18" spans="1:9">
      <c r="A18" s="59" t="s">
        <v>26</v>
      </c>
      <c r="B18" s="59"/>
      <c r="C18" s="59"/>
      <c r="D18" s="59"/>
      <c r="E18" s="59"/>
      <c r="F18" s="53"/>
      <c r="G18" s="52" t="s">
        <v>21</v>
      </c>
      <c r="H18" s="52" t="s">
        <v>22</v>
      </c>
      <c r="I18" s="92">
        <v>10.09</v>
      </c>
    </row>
    <row r="19" spans="1:9">
      <c r="A19" s="59"/>
      <c r="B19" s="59"/>
      <c r="C19" s="59"/>
      <c r="D19" s="59"/>
      <c r="E19" s="59"/>
      <c r="F19" s="53"/>
      <c r="G19" s="52"/>
      <c r="H19" s="52" t="s">
        <v>23</v>
      </c>
      <c r="I19" s="94">
        <v>22</v>
      </c>
    </row>
    <row r="20" spans="1:9">
      <c r="A20" s="59"/>
      <c r="B20" s="59"/>
      <c r="C20" s="59"/>
      <c r="D20" s="59"/>
      <c r="E20" s="59"/>
      <c r="F20" s="53"/>
      <c r="G20" s="52"/>
      <c r="H20" s="52" t="s">
        <v>24</v>
      </c>
      <c r="I20" s="91">
        <v>0.19</v>
      </c>
    </row>
    <row r="21" ht="36" customHeight="1" spans="1:9">
      <c r="A21" s="60" t="s">
        <v>27</v>
      </c>
      <c r="B21" s="60"/>
      <c r="C21" s="60"/>
      <c r="D21" s="60"/>
      <c r="E21" s="60"/>
      <c r="F21" s="55"/>
      <c r="G21" s="61" t="s">
        <v>21</v>
      </c>
      <c r="H21" s="61" t="s">
        <v>28</v>
      </c>
      <c r="I21" s="95">
        <v>17.32</v>
      </c>
    </row>
    <row r="22" spans="1:9">
      <c r="A22" s="53" t="s">
        <v>29</v>
      </c>
      <c r="B22" s="54"/>
      <c r="C22" s="54"/>
      <c r="D22" s="54"/>
      <c r="E22" s="54"/>
      <c r="F22" s="62"/>
      <c r="G22" s="61"/>
      <c r="H22" s="61" t="s">
        <v>30</v>
      </c>
      <c r="I22" s="89" t="s">
        <v>14</v>
      </c>
    </row>
    <row r="23" ht="34.5" customHeight="1" spans="1:9">
      <c r="A23" s="59" t="s">
        <v>181</v>
      </c>
      <c r="B23" s="59"/>
      <c r="C23" s="59"/>
      <c r="D23" s="59"/>
      <c r="E23" s="59"/>
      <c r="F23" s="59"/>
      <c r="G23" s="52"/>
      <c r="H23" s="52" t="s">
        <v>32</v>
      </c>
      <c r="I23" s="92">
        <f>I29</f>
        <v>597.313636363636</v>
      </c>
    </row>
    <row r="24" ht="26.25" customHeight="1" spans="1:9">
      <c r="A24" s="53" t="s">
        <v>33</v>
      </c>
      <c r="B24" s="54"/>
      <c r="C24" s="54"/>
      <c r="D24" s="54"/>
      <c r="E24" s="54"/>
      <c r="F24" s="62"/>
      <c r="G24" s="61"/>
      <c r="H24" s="63" t="s">
        <v>34</v>
      </c>
      <c r="I24" s="96" t="s">
        <v>14</v>
      </c>
    </row>
    <row r="25" ht="35.25" customHeight="1" spans="1:9">
      <c r="A25" s="59" t="s">
        <v>35</v>
      </c>
      <c r="B25" s="59"/>
      <c r="C25" s="59"/>
      <c r="D25" s="59"/>
      <c r="E25" s="59"/>
      <c r="F25" s="59"/>
      <c r="G25" s="52"/>
      <c r="H25" s="49" t="s">
        <v>30</v>
      </c>
      <c r="I25" s="91">
        <v>0.2</v>
      </c>
    </row>
    <row r="26" ht="5.1" customHeight="1"/>
    <row r="27" ht="17.25" customHeight="1" spans="1:9">
      <c r="A27" s="64" t="s">
        <v>36</v>
      </c>
      <c r="B27" s="64"/>
      <c r="C27" s="64"/>
      <c r="D27" s="64"/>
      <c r="E27" s="64"/>
      <c r="F27" s="64"/>
      <c r="G27" s="64"/>
      <c r="H27" s="64"/>
      <c r="I27" s="64"/>
    </row>
    <row r="28" ht="33.75" spans="1:9">
      <c r="A28" s="65" t="s">
        <v>37</v>
      </c>
      <c r="B28" s="66" t="s">
        <v>38</v>
      </c>
      <c r="C28" s="67"/>
      <c r="D28" s="67"/>
      <c r="E28" s="67"/>
      <c r="F28" s="67"/>
      <c r="G28" s="68"/>
      <c r="H28" s="65" t="s">
        <v>39</v>
      </c>
      <c r="I28" s="65" t="s">
        <v>40</v>
      </c>
    </row>
    <row r="29" ht="15" customHeight="1" spans="1:9">
      <c r="A29" s="59">
        <v>1</v>
      </c>
      <c r="B29" s="39" t="s">
        <v>41</v>
      </c>
      <c r="C29" s="40"/>
      <c r="D29" s="40"/>
      <c r="E29" s="40"/>
      <c r="F29" s="40"/>
      <c r="G29" s="41"/>
      <c r="H29" s="69">
        <f t="shared" ref="H29:H36" si="0">I29/$I$37</f>
        <v>0.833333333333333</v>
      </c>
      <c r="I29" s="97">
        <f>IF(D6="12x36",I10,I10/H10*I5)</f>
        <v>597.313636363636</v>
      </c>
    </row>
    <row r="30" ht="15" customHeight="1" spans="1:9">
      <c r="A30" s="59">
        <f>A29+1</f>
        <v>2</v>
      </c>
      <c r="B30" s="39" t="s">
        <v>42</v>
      </c>
      <c r="C30" s="40"/>
      <c r="D30" s="40"/>
      <c r="E30" s="40"/>
      <c r="F30" s="40"/>
      <c r="G30" s="41"/>
      <c r="H30" s="69">
        <f t="shared" si="0"/>
        <v>0</v>
      </c>
      <c r="I30" s="97">
        <f>IF(I9=30%,I29*I9,0)</f>
        <v>0</v>
      </c>
    </row>
    <row r="31" ht="15" customHeight="1" spans="1:9">
      <c r="A31" s="59">
        <f t="shared" ref="A31:A36" si="1">A30+1</f>
        <v>3</v>
      </c>
      <c r="B31" s="70" t="s">
        <v>43</v>
      </c>
      <c r="C31" s="70"/>
      <c r="D31" s="70"/>
      <c r="E31" s="70"/>
      <c r="F31" s="70"/>
      <c r="G31" s="70"/>
      <c r="H31" s="69">
        <f t="shared" si="0"/>
        <v>0</v>
      </c>
      <c r="I31" s="97">
        <f>IF(I7=10%,I23*I7,0)</f>
        <v>0</v>
      </c>
    </row>
    <row r="32" ht="15" customHeight="1" spans="1:9">
      <c r="A32" s="59">
        <f t="shared" si="1"/>
        <v>4</v>
      </c>
      <c r="B32" s="70" t="s">
        <v>44</v>
      </c>
      <c r="C32" s="70"/>
      <c r="D32" s="70"/>
      <c r="E32" s="70"/>
      <c r="F32" s="70"/>
      <c r="G32" s="70"/>
      <c r="H32" s="69">
        <f t="shared" si="0"/>
        <v>0.166666666666667</v>
      </c>
      <c r="I32" s="97">
        <f>IF(I7=20%,I23*I7,0)</f>
        <v>119.462727272727</v>
      </c>
    </row>
    <row r="33" ht="15" customHeight="1" spans="1:9">
      <c r="A33" s="59">
        <f t="shared" si="1"/>
        <v>5</v>
      </c>
      <c r="B33" s="70" t="s">
        <v>45</v>
      </c>
      <c r="C33" s="70"/>
      <c r="D33" s="70"/>
      <c r="E33" s="70"/>
      <c r="F33" s="70"/>
      <c r="G33" s="70"/>
      <c r="H33" s="69">
        <f t="shared" si="0"/>
        <v>0</v>
      </c>
      <c r="I33" s="97">
        <f>IF(I7=40%,I23*I7,0)</f>
        <v>0</v>
      </c>
    </row>
    <row r="34" ht="15" customHeight="1" spans="1:9">
      <c r="A34" s="59">
        <f t="shared" si="1"/>
        <v>6</v>
      </c>
      <c r="B34" s="39" t="s">
        <v>46</v>
      </c>
      <c r="C34" s="40"/>
      <c r="D34" s="40"/>
      <c r="E34" s="40"/>
      <c r="F34" s="40"/>
      <c r="G34" s="41"/>
      <c r="H34" s="69">
        <f t="shared" si="0"/>
        <v>0</v>
      </c>
      <c r="I34" s="97">
        <f>IF(I22="Não aplicável",0,I29*I22)</f>
        <v>0</v>
      </c>
    </row>
    <row r="35" ht="15" customHeight="1" spans="1:9">
      <c r="A35" s="59">
        <f t="shared" si="1"/>
        <v>7</v>
      </c>
      <c r="B35" s="39" t="s">
        <v>47</v>
      </c>
      <c r="C35" s="40"/>
      <c r="D35" s="40"/>
      <c r="E35" s="40"/>
      <c r="F35" s="40"/>
      <c r="G35" s="41"/>
      <c r="H35" s="69">
        <f t="shared" si="0"/>
        <v>0</v>
      </c>
      <c r="I35" s="97">
        <v>0</v>
      </c>
    </row>
    <row r="36" ht="15" customHeight="1" spans="1:9">
      <c r="A36" s="59">
        <f t="shared" si="1"/>
        <v>8</v>
      </c>
      <c r="B36" s="71" t="str">
        <f>IF(D6="12x36","Para postos 12x36 os feriados são considerados compensados, conforme parágrafo único, Art. 59-A da CLT","Outros")</f>
        <v>Outros</v>
      </c>
      <c r="C36" s="72"/>
      <c r="D36" s="72"/>
      <c r="E36" s="72"/>
      <c r="F36" s="72"/>
      <c r="G36" s="73"/>
      <c r="H36" s="69">
        <f t="shared" si="0"/>
        <v>0</v>
      </c>
      <c r="I36" s="98">
        <v>0</v>
      </c>
    </row>
    <row r="37" s="18" customFormat="1" ht="15" customHeight="1" spans="1:10">
      <c r="A37" s="74" t="s">
        <v>48</v>
      </c>
      <c r="B37" s="75"/>
      <c r="C37" s="75"/>
      <c r="D37" s="75"/>
      <c r="E37" s="75"/>
      <c r="F37" s="75"/>
      <c r="G37" s="76"/>
      <c r="H37" s="77">
        <f>SUM(H29:H36)</f>
        <v>1</v>
      </c>
      <c r="I37" s="99">
        <f>SUM(I29:I36)</f>
        <v>716.776363636364</v>
      </c>
      <c r="J37" s="100"/>
    </row>
    <row r="38" ht="5.1" customHeight="1"/>
    <row r="39" ht="33.75" customHeight="1" spans="1:9">
      <c r="A39" s="65" t="s">
        <v>49</v>
      </c>
      <c r="B39" s="66" t="s">
        <v>50</v>
      </c>
      <c r="C39" s="67"/>
      <c r="D39" s="67"/>
      <c r="E39" s="67"/>
      <c r="F39" s="67"/>
      <c r="G39" s="68"/>
      <c r="H39" s="65" t="s">
        <v>39</v>
      </c>
      <c r="I39" s="65" t="s">
        <v>40</v>
      </c>
    </row>
    <row r="40" ht="15" customHeight="1" spans="1:9">
      <c r="A40" s="59">
        <v>1</v>
      </c>
      <c r="B40" s="39" t="s">
        <v>51</v>
      </c>
      <c r="C40" s="40"/>
      <c r="D40" s="40"/>
      <c r="E40" s="40"/>
      <c r="F40" s="40"/>
      <c r="G40" s="41"/>
      <c r="H40" s="69">
        <v>0.2</v>
      </c>
      <c r="I40" s="97">
        <f>$I$37*H40</f>
        <v>143.355272727273</v>
      </c>
    </row>
    <row r="41" ht="15" customHeight="1" spans="1:9">
      <c r="A41" s="59">
        <v>2</v>
      </c>
      <c r="B41" s="39" t="s">
        <v>52</v>
      </c>
      <c r="C41" s="40"/>
      <c r="D41" s="40"/>
      <c r="E41" s="40"/>
      <c r="F41" s="40"/>
      <c r="G41" s="41"/>
      <c r="H41" s="69">
        <v>0.015</v>
      </c>
      <c r="I41" s="97">
        <f t="shared" ref="I41:I47" si="2">$I$37*H41</f>
        <v>10.7516454545455</v>
      </c>
    </row>
    <row r="42" ht="15" customHeight="1" spans="1:9">
      <c r="A42" s="59">
        <v>3</v>
      </c>
      <c r="B42" s="39" t="s">
        <v>53</v>
      </c>
      <c r="C42" s="40"/>
      <c r="D42" s="40"/>
      <c r="E42" s="40"/>
      <c r="F42" s="40"/>
      <c r="G42" s="41"/>
      <c r="H42" s="69">
        <v>0.01</v>
      </c>
      <c r="I42" s="97">
        <f t="shared" si="2"/>
        <v>7.16776363636364</v>
      </c>
    </row>
    <row r="43" ht="15" customHeight="1" spans="1:9">
      <c r="A43" s="59">
        <v>4</v>
      </c>
      <c r="B43" s="39" t="s">
        <v>54</v>
      </c>
      <c r="C43" s="40"/>
      <c r="D43" s="40"/>
      <c r="E43" s="40"/>
      <c r="F43" s="40"/>
      <c r="G43" s="41"/>
      <c r="H43" s="69">
        <v>0.002</v>
      </c>
      <c r="I43" s="97">
        <f t="shared" si="2"/>
        <v>1.43355272727273</v>
      </c>
    </row>
    <row r="44" ht="15" customHeight="1" spans="1:9">
      <c r="A44" s="59">
        <v>5</v>
      </c>
      <c r="B44" s="39" t="s">
        <v>55</v>
      </c>
      <c r="C44" s="40"/>
      <c r="D44" s="40"/>
      <c r="E44" s="40"/>
      <c r="F44" s="40"/>
      <c r="G44" s="41"/>
      <c r="H44" s="69">
        <v>0.025</v>
      </c>
      <c r="I44" s="97">
        <f t="shared" si="2"/>
        <v>17.9194090909091</v>
      </c>
    </row>
    <row r="45" ht="15" customHeight="1" spans="1:9">
      <c r="A45" s="59">
        <v>6</v>
      </c>
      <c r="B45" s="39" t="s">
        <v>56</v>
      </c>
      <c r="C45" s="40"/>
      <c r="D45" s="40"/>
      <c r="E45" s="40"/>
      <c r="F45" s="40"/>
      <c r="G45" s="41"/>
      <c r="H45" s="69">
        <v>0.08</v>
      </c>
      <c r="I45" s="97">
        <f t="shared" si="2"/>
        <v>57.3421090909091</v>
      </c>
    </row>
    <row r="46" ht="15" customHeight="1" spans="1:9">
      <c r="A46" s="59">
        <v>7</v>
      </c>
      <c r="B46" s="39" t="s">
        <v>57</v>
      </c>
      <c r="C46" s="40"/>
      <c r="D46" s="40"/>
      <c r="E46" s="40"/>
      <c r="F46" s="40"/>
      <c r="G46" s="41"/>
      <c r="H46" s="69">
        <v>0.03</v>
      </c>
      <c r="I46" s="97">
        <f t="shared" si="2"/>
        <v>21.5032909090909</v>
      </c>
    </row>
    <row r="47" ht="15" customHeight="1" spans="1:9">
      <c r="A47" s="59">
        <v>8</v>
      </c>
      <c r="B47" s="39" t="s">
        <v>58</v>
      </c>
      <c r="C47" s="40"/>
      <c r="D47" s="40"/>
      <c r="E47" s="40"/>
      <c r="F47" s="40"/>
      <c r="G47" s="41"/>
      <c r="H47" s="69">
        <v>0.006</v>
      </c>
      <c r="I47" s="97">
        <f t="shared" si="2"/>
        <v>4.30065818181818</v>
      </c>
    </row>
    <row r="48" s="18" customFormat="1" ht="15" customHeight="1" spans="1:10">
      <c r="A48" s="74" t="s">
        <v>59</v>
      </c>
      <c r="B48" s="75"/>
      <c r="C48" s="75"/>
      <c r="D48" s="75"/>
      <c r="E48" s="75"/>
      <c r="F48" s="75"/>
      <c r="G48" s="76"/>
      <c r="H48" s="77">
        <f>SUM(H40:H47)</f>
        <v>0.368</v>
      </c>
      <c r="I48" s="99">
        <f>SUM(I40:I47)</f>
        <v>263.773701818182</v>
      </c>
      <c r="J48" s="100"/>
    </row>
    <row r="49" ht="15" customHeight="1" spans="1:9">
      <c r="A49" s="78" t="s">
        <v>60</v>
      </c>
      <c r="B49" s="78"/>
      <c r="C49" s="78"/>
      <c r="D49" s="78"/>
      <c r="E49" s="78"/>
      <c r="F49" s="78"/>
      <c r="G49" s="78"/>
      <c r="H49" s="78"/>
      <c r="I49" s="78"/>
    </row>
    <row r="50" ht="30.75" customHeight="1" spans="1:16">
      <c r="A50" s="79" t="s">
        <v>61</v>
      </c>
      <c r="B50" s="79"/>
      <c r="C50" s="79"/>
      <c r="D50" s="79"/>
      <c r="E50" s="79"/>
      <c r="F50" s="79"/>
      <c r="G50" s="79"/>
      <c r="H50" s="79"/>
      <c r="I50" s="79"/>
      <c r="J50"/>
      <c r="K50"/>
      <c r="L50"/>
      <c r="M50"/>
      <c r="N50"/>
      <c r="O50"/>
      <c r="P50"/>
    </row>
    <row r="51" ht="33.75" customHeight="1" spans="1:9">
      <c r="A51" s="65" t="s">
        <v>62</v>
      </c>
      <c r="B51" s="66" t="s">
        <v>63</v>
      </c>
      <c r="C51" s="67"/>
      <c r="D51" s="67"/>
      <c r="E51" s="67"/>
      <c r="F51" s="67"/>
      <c r="G51" s="68"/>
      <c r="H51" s="65" t="s">
        <v>39</v>
      </c>
      <c r="I51" s="65" t="s">
        <v>40</v>
      </c>
    </row>
    <row r="52" ht="15" customHeight="1" spans="1:9">
      <c r="A52" s="59">
        <v>1</v>
      </c>
      <c r="B52" s="39" t="s">
        <v>64</v>
      </c>
      <c r="C52" s="40"/>
      <c r="D52" s="40"/>
      <c r="E52" s="40"/>
      <c r="F52" s="40"/>
      <c r="G52" s="41"/>
      <c r="H52" s="80">
        <v>0.119314</v>
      </c>
      <c r="I52" s="97">
        <f>$I$37*H52</f>
        <v>85.5214550509091</v>
      </c>
    </row>
    <row r="53" ht="15" customHeight="1" spans="1:9">
      <c r="A53" s="59">
        <v>2</v>
      </c>
      <c r="B53" s="39" t="s">
        <v>65</v>
      </c>
      <c r="C53" s="40"/>
      <c r="D53" s="40"/>
      <c r="E53" s="40"/>
      <c r="F53" s="40"/>
      <c r="G53" s="41"/>
      <c r="H53" s="80">
        <v>0.020479</v>
      </c>
      <c r="I53" s="97">
        <f t="shared" ref="I53:I59" si="3">$I$37*H53</f>
        <v>14.6788631509091</v>
      </c>
    </row>
    <row r="54" ht="15" customHeight="1" spans="1:9">
      <c r="A54" s="59">
        <v>3</v>
      </c>
      <c r="B54" s="39" t="s">
        <v>66</v>
      </c>
      <c r="C54" s="40"/>
      <c r="D54" s="40"/>
      <c r="E54" s="40"/>
      <c r="F54" s="40"/>
      <c r="G54" s="41"/>
      <c r="H54" s="69">
        <v>0.012123</v>
      </c>
      <c r="I54" s="97">
        <f t="shared" si="3"/>
        <v>8.68947985636364</v>
      </c>
    </row>
    <row r="55" ht="15" customHeight="1" spans="1:9">
      <c r="A55" s="59">
        <v>4</v>
      </c>
      <c r="B55" s="39" t="s">
        <v>67</v>
      </c>
      <c r="C55" s="40"/>
      <c r="D55" s="40"/>
      <c r="E55" s="40"/>
      <c r="F55" s="40"/>
      <c r="G55" s="41"/>
      <c r="H55" s="69">
        <v>0.011436</v>
      </c>
      <c r="I55" s="97">
        <f t="shared" si="3"/>
        <v>8.19705449454545</v>
      </c>
    </row>
    <row r="56" ht="15" customHeight="1" spans="1:9">
      <c r="A56" s="59">
        <v>5</v>
      </c>
      <c r="B56" s="39" t="s">
        <v>68</v>
      </c>
      <c r="C56" s="40"/>
      <c r="D56" s="40"/>
      <c r="E56" s="40"/>
      <c r="F56" s="40"/>
      <c r="G56" s="41"/>
      <c r="H56" s="69">
        <v>0.000174</v>
      </c>
      <c r="I56" s="97">
        <f t="shared" si="3"/>
        <v>0.124719087272727</v>
      </c>
    </row>
    <row r="57" ht="15" customHeight="1" spans="1:9">
      <c r="A57" s="59">
        <v>6</v>
      </c>
      <c r="B57" s="39" t="s">
        <v>69</v>
      </c>
      <c r="C57" s="40"/>
      <c r="D57" s="40"/>
      <c r="E57" s="40"/>
      <c r="F57" s="40"/>
      <c r="G57" s="41"/>
      <c r="H57" s="69">
        <v>0.000442</v>
      </c>
      <c r="I57" s="97">
        <f t="shared" si="3"/>
        <v>0.316815152727273</v>
      </c>
    </row>
    <row r="58" ht="15" customHeight="1" spans="1:9">
      <c r="A58" s="59">
        <v>7</v>
      </c>
      <c r="B58" s="39" t="s">
        <v>70</v>
      </c>
      <c r="C58" s="40"/>
      <c r="D58" s="40"/>
      <c r="E58" s="40"/>
      <c r="F58" s="40"/>
      <c r="G58" s="41"/>
      <c r="H58" s="69">
        <v>0.000185</v>
      </c>
      <c r="I58" s="97">
        <f t="shared" si="3"/>
        <v>0.132603627272727</v>
      </c>
    </row>
    <row r="59" ht="15" customHeight="1" spans="1:9">
      <c r="A59" s="59">
        <v>8</v>
      </c>
      <c r="B59" s="39" t="s">
        <v>71</v>
      </c>
      <c r="C59" s="40"/>
      <c r="D59" s="40"/>
      <c r="E59" s="40"/>
      <c r="F59" s="40"/>
      <c r="G59" s="41"/>
      <c r="H59" s="69">
        <v>0.09079</v>
      </c>
      <c r="I59" s="97">
        <f t="shared" si="3"/>
        <v>65.0761260545455</v>
      </c>
    </row>
    <row r="60" s="18" customFormat="1" ht="15" customHeight="1" spans="1:10">
      <c r="A60" s="74" t="s">
        <v>72</v>
      </c>
      <c r="B60" s="75"/>
      <c r="C60" s="75"/>
      <c r="D60" s="75"/>
      <c r="E60" s="75"/>
      <c r="F60" s="75"/>
      <c r="G60" s="76"/>
      <c r="H60" s="77">
        <f>SUM(H52:H59)</f>
        <v>0.254943</v>
      </c>
      <c r="I60" s="99">
        <f>SUM(I52:I59)</f>
        <v>182.737116474545</v>
      </c>
      <c r="J60" s="100"/>
    </row>
    <row r="61" customHeight="1" spans="1:9">
      <c r="A61" s="198" t="s">
        <v>73</v>
      </c>
      <c r="B61" s="82" t="s">
        <v>74</v>
      </c>
      <c r="C61" s="82"/>
      <c r="D61" s="82"/>
      <c r="E61" s="82"/>
      <c r="F61" s="82"/>
      <c r="G61" s="82"/>
      <c r="H61" s="82"/>
      <c r="I61" s="82"/>
    </row>
    <row r="62" ht="15" customHeight="1" spans="1:9">
      <c r="A62" s="198" t="s">
        <v>75</v>
      </c>
      <c r="B62" s="83" t="s">
        <v>182</v>
      </c>
      <c r="C62" s="83"/>
      <c r="D62" s="83"/>
      <c r="E62" s="83"/>
      <c r="F62" s="83"/>
      <c r="G62" s="83"/>
      <c r="H62" s="83"/>
      <c r="I62" s="83"/>
    </row>
    <row r="63" ht="33.75" customHeight="1" spans="1:9">
      <c r="A63" s="65" t="s">
        <v>77</v>
      </c>
      <c r="B63" s="66" t="s">
        <v>78</v>
      </c>
      <c r="C63" s="67"/>
      <c r="D63" s="67"/>
      <c r="E63" s="67"/>
      <c r="F63" s="67"/>
      <c r="G63" s="68"/>
      <c r="H63" s="65" t="s">
        <v>39</v>
      </c>
      <c r="I63" s="65" t="s">
        <v>40</v>
      </c>
    </row>
    <row r="64" ht="15" customHeight="1" spans="1:9">
      <c r="A64" s="59">
        <v>1</v>
      </c>
      <c r="B64" s="39" t="s">
        <v>79</v>
      </c>
      <c r="C64" s="40"/>
      <c r="D64" s="40"/>
      <c r="E64" s="40"/>
      <c r="F64" s="40"/>
      <c r="G64" s="41"/>
      <c r="H64" s="69">
        <v>0.023627</v>
      </c>
      <c r="I64" s="97">
        <f>$I$37*H64</f>
        <v>16.9352751436364</v>
      </c>
    </row>
    <row r="65" ht="15" customHeight="1" spans="1:9">
      <c r="A65" s="59">
        <v>2</v>
      </c>
      <c r="B65" s="39" t="s">
        <v>80</v>
      </c>
      <c r="C65" s="40"/>
      <c r="D65" s="40"/>
      <c r="E65" s="40"/>
      <c r="F65" s="40"/>
      <c r="G65" s="41"/>
      <c r="H65" s="69">
        <v>0.001717</v>
      </c>
      <c r="I65" s="97">
        <f t="shared" ref="I65:I66" si="4">$I$37*H65</f>
        <v>1.23070501636364</v>
      </c>
    </row>
    <row r="66" ht="15" customHeight="1" spans="1:9">
      <c r="A66" s="59">
        <v>3</v>
      </c>
      <c r="B66" s="39" t="s">
        <v>81</v>
      </c>
      <c r="C66" s="40"/>
      <c r="D66" s="40"/>
      <c r="E66" s="40"/>
      <c r="F66" s="40"/>
      <c r="G66" s="41"/>
      <c r="H66" s="69">
        <v>0.009451</v>
      </c>
      <c r="I66" s="97">
        <f t="shared" si="4"/>
        <v>6.77425341272727</v>
      </c>
    </row>
    <row r="67" s="18" customFormat="1" ht="15" customHeight="1" spans="1:10">
      <c r="A67" s="74" t="s">
        <v>82</v>
      </c>
      <c r="B67" s="75"/>
      <c r="C67" s="75"/>
      <c r="D67" s="75"/>
      <c r="E67" s="75"/>
      <c r="F67" s="75"/>
      <c r="G67" s="76"/>
      <c r="H67" s="77">
        <f>SUM(H64:H66)</f>
        <v>0.034795</v>
      </c>
      <c r="I67" s="99">
        <f>SUM(I64:I66)</f>
        <v>24.9402335727273</v>
      </c>
      <c r="J67" s="100"/>
    </row>
    <row r="68" ht="5.1" customHeight="1"/>
    <row r="69" ht="33.75" spans="1:9">
      <c r="A69" s="65" t="s">
        <v>83</v>
      </c>
      <c r="B69" s="66" t="s">
        <v>84</v>
      </c>
      <c r="C69" s="67"/>
      <c r="D69" s="67"/>
      <c r="E69" s="67"/>
      <c r="F69" s="67"/>
      <c r="G69" s="68"/>
      <c r="H69" s="65" t="s">
        <v>39</v>
      </c>
      <c r="I69" s="65" t="s">
        <v>40</v>
      </c>
    </row>
    <row r="70" ht="15" customHeight="1" spans="1:9">
      <c r="A70" s="59">
        <v>1</v>
      </c>
      <c r="B70" s="39" t="s">
        <v>85</v>
      </c>
      <c r="C70" s="40"/>
      <c r="D70" s="40"/>
      <c r="E70" s="40"/>
      <c r="F70" s="40"/>
      <c r="G70" s="41"/>
      <c r="H70" s="69">
        <f>(H48*H60)</f>
        <v>0.093819024</v>
      </c>
      <c r="I70" s="97">
        <f>$I$37*H70</f>
        <v>67.2472588626327</v>
      </c>
    </row>
    <row r="71" s="18" customFormat="1" ht="15" customHeight="1" spans="1:11">
      <c r="A71" s="74" t="s">
        <v>86</v>
      </c>
      <c r="B71" s="75"/>
      <c r="C71" s="75"/>
      <c r="D71" s="75"/>
      <c r="E71" s="75"/>
      <c r="F71" s="75"/>
      <c r="G71" s="76"/>
      <c r="H71" s="77">
        <f>SUM(H70:H70)</f>
        <v>0.093819024</v>
      </c>
      <c r="I71" s="99">
        <f>I70</f>
        <v>67.2472588626327</v>
      </c>
      <c r="J71" s="100"/>
      <c r="K71" s="135"/>
    </row>
    <row r="72" ht="5.1" customHeight="1" spans="10:10">
      <c r="J72" s="136"/>
    </row>
    <row r="73" s="18" customFormat="1" ht="12" spans="1:10">
      <c r="A73" s="101" t="s">
        <v>87</v>
      </c>
      <c r="B73" s="101"/>
      <c r="C73" s="101"/>
      <c r="D73" s="101"/>
      <c r="E73" s="101"/>
      <c r="F73" s="101"/>
      <c r="G73" s="101"/>
      <c r="H73" s="102">
        <f>H48+H60+H67+H71</f>
        <v>0.751557024</v>
      </c>
      <c r="I73" s="137">
        <f>I48+I60+I67+I71</f>
        <v>538.698310728087</v>
      </c>
      <c r="J73" s="100"/>
    </row>
    <row r="74" ht="5.1" customHeight="1"/>
    <row r="75" ht="33.75" spans="1:9">
      <c r="A75" s="65" t="s">
        <v>88</v>
      </c>
      <c r="B75" s="66" t="s">
        <v>89</v>
      </c>
      <c r="C75" s="67"/>
      <c r="D75" s="67"/>
      <c r="E75" s="67"/>
      <c r="F75" s="67"/>
      <c r="G75" s="68"/>
      <c r="H75" s="65" t="s">
        <v>39</v>
      </c>
      <c r="I75" s="65" t="s">
        <v>40</v>
      </c>
    </row>
    <row r="76" ht="15" customHeight="1" spans="1:9">
      <c r="A76" s="59">
        <v>1</v>
      </c>
      <c r="B76" s="39" t="s">
        <v>25</v>
      </c>
      <c r="C76" s="40"/>
      <c r="D76" s="40"/>
      <c r="E76" s="40"/>
      <c r="F76" s="40"/>
      <c r="G76" s="41"/>
      <c r="H76" s="69">
        <f>I76/$I$37</f>
        <v>0</v>
      </c>
      <c r="I76" s="97">
        <f>I93</f>
        <v>0</v>
      </c>
    </row>
    <row r="77" ht="15" customHeight="1" spans="1:9">
      <c r="A77" s="59">
        <v>2</v>
      </c>
      <c r="B77" s="39" t="s">
        <v>26</v>
      </c>
      <c r="C77" s="40"/>
      <c r="D77" s="40"/>
      <c r="E77" s="40"/>
      <c r="F77" s="40"/>
      <c r="G77" s="41"/>
      <c r="H77" s="69">
        <f>I77/$I$37</f>
        <v>0.250850626669406</v>
      </c>
      <c r="I77" s="97">
        <f>I89</f>
        <v>179.8038</v>
      </c>
    </row>
    <row r="78" ht="15" customHeight="1" spans="1:9">
      <c r="A78" s="59">
        <v>3</v>
      </c>
      <c r="B78" s="39" t="s">
        <v>90</v>
      </c>
      <c r="C78" s="40"/>
      <c r="D78" s="40"/>
      <c r="E78" s="40"/>
      <c r="F78" s="40"/>
      <c r="G78" s="41"/>
      <c r="H78" s="69">
        <f>I78/$I$37</f>
        <v>0.244652573263627</v>
      </c>
      <c r="I78" s="97">
        <f>I85</f>
        <v>175.361181818182</v>
      </c>
    </row>
    <row r="79" ht="15" customHeight="1" spans="1:9">
      <c r="A79" s="59">
        <v>4</v>
      </c>
      <c r="B79" s="39" t="s">
        <v>91</v>
      </c>
      <c r="C79" s="40"/>
      <c r="D79" s="40"/>
      <c r="E79" s="40"/>
      <c r="F79" s="40"/>
      <c r="G79" s="41"/>
      <c r="H79" s="69">
        <f>I79/$I$37</f>
        <v>0</v>
      </c>
      <c r="I79" s="97">
        <f>IF(I24="Não aplicável",0,((I10/H10)*1.5*I24))</f>
        <v>0</v>
      </c>
    </row>
    <row r="80" ht="15" customHeight="1" spans="1:9">
      <c r="A80" s="59">
        <v>5</v>
      </c>
      <c r="B80" s="39" t="s">
        <v>92</v>
      </c>
      <c r="C80" s="40"/>
      <c r="D80" s="40"/>
      <c r="E80" s="40"/>
      <c r="F80" s="40"/>
      <c r="G80" s="41"/>
      <c r="H80" s="69">
        <f>I80/$I$37</f>
        <v>0.0241637432240816</v>
      </c>
      <c r="I80" s="97">
        <f>IF(I21="Não aplicável",0,I21)</f>
        <v>17.32</v>
      </c>
    </row>
    <row r="81" ht="15" customHeight="1" spans="1:10">
      <c r="A81" s="74" t="s">
        <v>93</v>
      </c>
      <c r="B81" s="75"/>
      <c r="C81" s="75"/>
      <c r="D81" s="75"/>
      <c r="E81" s="75"/>
      <c r="F81" s="75"/>
      <c r="G81" s="76"/>
      <c r="H81" s="77">
        <f>SUM(H76:H80)</f>
        <v>0.519666943157115</v>
      </c>
      <c r="I81" s="99">
        <f>SUM(I76:I80)</f>
        <v>372.484981818182</v>
      </c>
      <c r="J81" s="138"/>
    </row>
    <row r="82" ht="18" customHeight="1" spans="1:9">
      <c r="A82" s="199" t="s">
        <v>94</v>
      </c>
      <c r="B82" s="78" t="s">
        <v>95</v>
      </c>
      <c r="C82" s="104"/>
      <c r="D82" s="104"/>
      <c r="E82" s="104"/>
      <c r="F82" s="104"/>
      <c r="G82" s="104"/>
      <c r="H82" s="105"/>
      <c r="I82" s="139"/>
    </row>
    <row r="83" ht="15" customHeight="1" spans="1:9">
      <c r="A83" s="106" t="s">
        <v>96</v>
      </c>
      <c r="B83" s="106"/>
      <c r="C83" s="106"/>
      <c r="D83" s="106"/>
      <c r="E83" s="106"/>
      <c r="F83" s="106"/>
      <c r="G83" s="106"/>
      <c r="H83" s="106"/>
      <c r="I83" s="106"/>
    </row>
    <row r="84" ht="24" customHeight="1" spans="1:9">
      <c r="A84" s="59" t="s">
        <v>97</v>
      </c>
      <c r="B84" s="59"/>
      <c r="C84" s="59" t="s">
        <v>98</v>
      </c>
      <c r="D84" s="59" t="s">
        <v>99</v>
      </c>
      <c r="E84" s="59" t="s">
        <v>100</v>
      </c>
      <c r="F84" s="59" t="s">
        <v>101</v>
      </c>
      <c r="G84" s="59" t="s">
        <v>102</v>
      </c>
      <c r="H84" s="69" t="s">
        <v>103</v>
      </c>
      <c r="I84" s="97" t="s">
        <v>104</v>
      </c>
    </row>
    <row r="85" ht="15" customHeight="1" spans="1:9">
      <c r="A85" s="107">
        <f>I12</f>
        <v>4.8</v>
      </c>
      <c r="B85" s="59"/>
      <c r="C85" s="59">
        <f>I13</f>
        <v>22</v>
      </c>
      <c r="D85" s="59">
        <v>2</v>
      </c>
      <c r="E85" s="108">
        <f>A85*C85*D85</f>
        <v>211.2</v>
      </c>
      <c r="F85" s="108">
        <f>I29</f>
        <v>597.313636363636</v>
      </c>
      <c r="G85" s="109">
        <f>I14</f>
        <v>0.06</v>
      </c>
      <c r="H85" s="108">
        <f>F85*G85</f>
        <v>35.8388181818182</v>
      </c>
      <c r="I85" s="98">
        <f>IF((E85-H85)&gt;0,E85-H85,0)</f>
        <v>175.361181818182</v>
      </c>
    </row>
    <row r="86" ht="3.75" customHeight="1" spans="1:9">
      <c r="A86" s="110"/>
      <c r="B86" s="58"/>
      <c r="C86" s="58"/>
      <c r="D86" s="58"/>
      <c r="E86" s="111"/>
      <c r="F86" s="111"/>
      <c r="G86" s="112"/>
      <c r="H86" s="111"/>
      <c r="I86" s="140"/>
    </row>
    <row r="87" ht="15" customHeight="1" spans="1:9">
      <c r="A87" s="106" t="s">
        <v>105</v>
      </c>
      <c r="B87" s="106"/>
      <c r="C87" s="106"/>
      <c r="D87" s="106"/>
      <c r="E87" s="106"/>
      <c r="F87" s="106"/>
      <c r="G87" s="106"/>
      <c r="H87" s="106"/>
      <c r="I87" s="106"/>
    </row>
    <row r="88" ht="23.25" customHeight="1" spans="1:9">
      <c r="A88" s="59" t="s">
        <v>97</v>
      </c>
      <c r="B88" s="59"/>
      <c r="C88" s="59" t="s">
        <v>106</v>
      </c>
      <c r="D88" s="59" t="s">
        <v>99</v>
      </c>
      <c r="E88" s="59" t="s">
        <v>100</v>
      </c>
      <c r="F88" s="59" t="s">
        <v>101</v>
      </c>
      <c r="G88" s="59" t="s">
        <v>102</v>
      </c>
      <c r="H88" s="69" t="s">
        <v>103</v>
      </c>
      <c r="I88" s="97" t="s">
        <v>104</v>
      </c>
    </row>
    <row r="89" ht="15" customHeight="1" spans="1:9">
      <c r="A89" s="108">
        <f>I18</f>
        <v>10.09</v>
      </c>
      <c r="B89" s="108"/>
      <c r="C89" s="113">
        <f>I19</f>
        <v>22</v>
      </c>
      <c r="D89" s="59">
        <v>1</v>
      </c>
      <c r="E89" s="108">
        <f>A89*C89*D89</f>
        <v>221.98</v>
      </c>
      <c r="F89" s="108">
        <f>E89</f>
        <v>221.98</v>
      </c>
      <c r="G89" s="114">
        <f>I20</f>
        <v>0.19</v>
      </c>
      <c r="H89" s="108">
        <f>F89*G89</f>
        <v>42.1762</v>
      </c>
      <c r="I89" s="97">
        <f>E89-H89</f>
        <v>179.8038</v>
      </c>
    </row>
    <row r="90" ht="5.1" customHeight="1" spans="1:9">
      <c r="A90" s="115"/>
      <c r="B90" s="115"/>
      <c r="C90" s="115"/>
      <c r="D90" s="115"/>
      <c r="E90" s="116"/>
      <c r="F90" s="116"/>
      <c r="G90" s="117"/>
      <c r="H90" s="116"/>
      <c r="I90" s="141"/>
    </row>
    <row r="91" ht="15" customHeight="1" spans="1:9">
      <c r="A91" s="106" t="s">
        <v>107</v>
      </c>
      <c r="B91" s="106"/>
      <c r="C91" s="106"/>
      <c r="D91" s="106"/>
      <c r="E91" s="106"/>
      <c r="F91" s="106"/>
      <c r="G91" s="106"/>
      <c r="H91" s="106"/>
      <c r="I91" s="106"/>
    </row>
    <row r="92" ht="23.25" customHeight="1" spans="1:9">
      <c r="A92" s="59" t="s">
        <v>97</v>
      </c>
      <c r="B92" s="59"/>
      <c r="C92" s="59" t="s">
        <v>106</v>
      </c>
      <c r="D92" s="59" t="s">
        <v>99</v>
      </c>
      <c r="E92" s="59" t="s">
        <v>100</v>
      </c>
      <c r="F92" s="59" t="s">
        <v>101</v>
      </c>
      <c r="G92" s="59" t="s">
        <v>102</v>
      </c>
      <c r="H92" s="69" t="str">
        <f>H84</f>
        <v>Valor desconto</v>
      </c>
      <c r="I92" s="97" t="s">
        <v>104</v>
      </c>
    </row>
    <row r="93" ht="15" customHeight="1" spans="1:9">
      <c r="A93" s="108">
        <f>I15</f>
        <v>0</v>
      </c>
      <c r="B93" s="108"/>
      <c r="C93" s="113">
        <f>I16</f>
        <v>0</v>
      </c>
      <c r="D93" s="59">
        <v>1</v>
      </c>
      <c r="E93" s="108">
        <f>A93*C93*D93</f>
        <v>0</v>
      </c>
      <c r="F93" s="108">
        <f>E93</f>
        <v>0</v>
      </c>
      <c r="G93" s="114">
        <f>I17</f>
        <v>0</v>
      </c>
      <c r="H93" s="108">
        <f>F93*G93</f>
        <v>0</v>
      </c>
      <c r="I93" s="97">
        <f>E93-H93</f>
        <v>0</v>
      </c>
    </row>
    <row r="94" ht="5.1" customHeight="1"/>
    <row r="95" ht="12" customHeight="1" spans="1:12">
      <c r="A95" s="118" t="s">
        <v>108</v>
      </c>
      <c r="B95" s="118"/>
      <c r="C95" s="118"/>
      <c r="D95" s="118"/>
      <c r="E95" s="118"/>
      <c r="F95" s="118"/>
      <c r="G95" s="118"/>
      <c r="H95" s="119">
        <f>H37+H73+H81</f>
        <v>2.27122396715711</v>
      </c>
      <c r="I95" s="142">
        <f>I37+I73+I81</f>
        <v>1627.95965618263</v>
      </c>
      <c r="J95" s="138"/>
      <c r="L95" s="138"/>
    </row>
    <row r="96" s="19" customFormat="1" ht="5.1" customHeight="1" spans="1:12">
      <c r="A96" s="120"/>
      <c r="B96" s="120"/>
      <c r="C96" s="120"/>
      <c r="D96" s="120"/>
      <c r="E96" s="120"/>
      <c r="F96" s="120"/>
      <c r="G96" s="120"/>
      <c r="H96" s="121"/>
      <c r="I96" s="143"/>
      <c r="J96" s="144"/>
      <c r="L96" s="144"/>
    </row>
    <row r="97" spans="1:9">
      <c r="A97" s="64" t="s">
        <v>109</v>
      </c>
      <c r="B97" s="64"/>
      <c r="C97" s="64"/>
      <c r="D97" s="64"/>
      <c r="E97" s="64"/>
      <c r="F97" s="64"/>
      <c r="G97" s="64"/>
      <c r="H97" s="64"/>
      <c r="I97" s="64"/>
    </row>
    <row r="98" ht="33.75" spans="1:9">
      <c r="A98" s="65" t="s">
        <v>37</v>
      </c>
      <c r="B98" s="66" t="s">
        <v>110</v>
      </c>
      <c r="C98" s="67"/>
      <c r="D98" s="67"/>
      <c r="E98" s="67"/>
      <c r="F98" s="67"/>
      <c r="G98" s="68"/>
      <c r="H98" s="65" t="s">
        <v>39</v>
      </c>
      <c r="I98" s="65" t="s">
        <v>40</v>
      </c>
    </row>
    <row r="99" ht="15" customHeight="1" spans="1:19">
      <c r="A99" s="59">
        <v>1</v>
      </c>
      <c r="B99" s="39" t="s">
        <v>111</v>
      </c>
      <c r="C99" s="40"/>
      <c r="D99" s="40"/>
      <c r="E99" s="40"/>
      <c r="F99" s="40"/>
      <c r="G99" s="41"/>
      <c r="H99" s="69">
        <f>I99/$I$110</f>
        <v>0</v>
      </c>
      <c r="I99" s="97">
        <v>0</v>
      </c>
      <c r="K99"/>
      <c r="L99"/>
      <c r="M99"/>
      <c r="N99"/>
      <c r="O99"/>
      <c r="P99"/>
      <c r="Q99"/>
      <c r="R99"/>
      <c r="S99"/>
    </row>
    <row r="100" ht="15" customHeight="1" spans="1:19">
      <c r="A100" s="59">
        <v>2</v>
      </c>
      <c r="B100" s="122" t="s">
        <v>112</v>
      </c>
      <c r="C100" s="123"/>
      <c r="D100" s="123"/>
      <c r="E100" s="123"/>
      <c r="F100" s="123"/>
      <c r="G100" s="124"/>
      <c r="H100" s="69">
        <f t="shared" ref="H100:H104" si="5">I100/$I$110</f>
        <v>0</v>
      </c>
      <c r="I100" s="97">
        <f>IF(F108=10%,G108,0)</f>
        <v>0</v>
      </c>
      <c r="K100"/>
      <c r="L100"/>
      <c r="M100"/>
      <c r="N100"/>
      <c r="O100"/>
      <c r="P100"/>
      <c r="Q100"/>
      <c r="R100"/>
      <c r="S100"/>
    </row>
    <row r="101" ht="15" customHeight="1" spans="1:19">
      <c r="A101" s="59">
        <v>3</v>
      </c>
      <c r="B101" s="39" t="s">
        <v>113</v>
      </c>
      <c r="C101" s="40"/>
      <c r="D101" s="40"/>
      <c r="E101" s="40"/>
      <c r="F101" s="40"/>
      <c r="G101" s="41"/>
      <c r="H101" s="69">
        <f t="shared" si="5"/>
        <v>0</v>
      </c>
      <c r="I101" s="97">
        <v>0</v>
      </c>
      <c r="K101"/>
      <c r="L101"/>
      <c r="M101"/>
      <c r="N101"/>
      <c r="O101"/>
      <c r="P101"/>
      <c r="Q101"/>
      <c r="R101"/>
      <c r="S101"/>
    </row>
    <row r="102" ht="15" customHeight="1" spans="1:19">
      <c r="A102" s="59">
        <v>4</v>
      </c>
      <c r="B102" s="29" t="s">
        <v>114</v>
      </c>
      <c r="C102" s="30"/>
      <c r="D102" s="30"/>
      <c r="E102" s="30"/>
      <c r="F102" s="30"/>
      <c r="G102" s="31"/>
      <c r="H102" s="69">
        <f t="shared" si="5"/>
        <v>0</v>
      </c>
      <c r="I102" s="97">
        <v>0</v>
      </c>
      <c r="K102"/>
      <c r="L102"/>
      <c r="M102"/>
      <c r="N102"/>
      <c r="O102"/>
      <c r="P102"/>
      <c r="Q102"/>
      <c r="R102"/>
      <c r="S102"/>
    </row>
    <row r="103" ht="15" customHeight="1" spans="1:19">
      <c r="A103" s="59">
        <v>5</v>
      </c>
      <c r="B103" s="39" t="s">
        <v>115</v>
      </c>
      <c r="C103" s="40"/>
      <c r="D103" s="40"/>
      <c r="E103" s="40"/>
      <c r="F103" s="40"/>
      <c r="G103" s="41"/>
      <c r="H103" s="69">
        <f t="shared" si="5"/>
        <v>0</v>
      </c>
      <c r="I103" s="97">
        <v>0</v>
      </c>
      <c r="K103"/>
      <c r="L103"/>
      <c r="M103"/>
      <c r="N103"/>
      <c r="O103"/>
      <c r="P103"/>
      <c r="Q103"/>
      <c r="R103"/>
      <c r="S103"/>
    </row>
    <row r="104" ht="15" customHeight="1" spans="1:19">
      <c r="A104" s="59">
        <v>6</v>
      </c>
      <c r="B104" s="39" t="s">
        <v>116</v>
      </c>
      <c r="C104" s="40"/>
      <c r="D104" s="40"/>
      <c r="E104" s="40"/>
      <c r="F104" s="40"/>
      <c r="G104" s="41"/>
      <c r="H104" s="69">
        <f t="shared" si="5"/>
        <v>0</v>
      </c>
      <c r="I104" s="97">
        <v>0</v>
      </c>
      <c r="K104"/>
      <c r="L104"/>
      <c r="M104"/>
      <c r="N104"/>
      <c r="O104"/>
      <c r="P104"/>
      <c r="Q104"/>
      <c r="R104"/>
      <c r="S104"/>
    </row>
    <row r="105" ht="15" customHeight="1" spans="1:19">
      <c r="A105" s="74" t="s">
        <v>117</v>
      </c>
      <c r="B105" s="75"/>
      <c r="C105" s="75"/>
      <c r="D105" s="75"/>
      <c r="E105" s="75"/>
      <c r="F105" s="75"/>
      <c r="G105" s="76"/>
      <c r="H105" s="77">
        <f>H99+H100+H101+H102+H103+H104</f>
        <v>0</v>
      </c>
      <c r="I105" s="145">
        <f>SUM(I99:I104)</f>
        <v>0</v>
      </c>
      <c r="J105" s="138"/>
      <c r="K105"/>
      <c r="L105"/>
      <c r="M105"/>
      <c r="N105"/>
      <c r="O105"/>
      <c r="P105"/>
      <c r="Q105"/>
      <c r="R105"/>
      <c r="S105"/>
    </row>
    <row r="106" ht="30" customHeight="1" spans="1:19">
      <c r="A106"/>
      <c r="B106" s="82" t="s">
        <v>118</v>
      </c>
      <c r="C106" s="82"/>
      <c r="D106" s="82"/>
      <c r="E106" s="82"/>
      <c r="F106" s="82"/>
      <c r="G106" s="82"/>
      <c r="H106" s="82"/>
      <c r="I106" s="82"/>
      <c r="K106"/>
      <c r="L106"/>
      <c r="M106"/>
      <c r="N106"/>
      <c r="O106"/>
      <c r="P106"/>
      <c r="Q106"/>
      <c r="R106"/>
      <c r="S106"/>
    </row>
    <row r="107" ht="5.25" customHeight="1" spans="1:9">
      <c r="A107"/>
      <c r="B107"/>
      <c r="C107"/>
      <c r="D107"/>
      <c r="E107"/>
      <c r="F107"/>
      <c r="G107"/>
      <c r="H107"/>
      <c r="I107"/>
    </row>
    <row r="108" ht="48.75" customHeight="1" spans="1:19">
      <c r="A108" s="125" t="s">
        <v>119</v>
      </c>
      <c r="B108" s="126"/>
      <c r="C108" s="126"/>
      <c r="D108" s="126"/>
      <c r="E108" s="127"/>
      <c r="F108" s="128">
        <f>I25</f>
        <v>0.2</v>
      </c>
      <c r="G108" s="129">
        <f>I110*F108</f>
        <v>290.51969487289</v>
      </c>
      <c r="H108" s="130" t="s">
        <v>120</v>
      </c>
      <c r="I108" s="146">
        <f>I78</f>
        <v>175.361181818182</v>
      </c>
      <c r="K108"/>
      <c r="L108"/>
      <c r="M108"/>
      <c r="N108"/>
      <c r="O108"/>
      <c r="P108"/>
      <c r="Q108"/>
      <c r="R108"/>
      <c r="S108"/>
    </row>
    <row r="109" s="20" customFormat="1" ht="16.5" customHeight="1" spans="1:19">
      <c r="A109" s="200" t="s">
        <v>121</v>
      </c>
      <c r="B109" s="130"/>
      <c r="C109" s="200" t="s">
        <v>122</v>
      </c>
      <c r="D109" s="200" t="s">
        <v>123</v>
      </c>
      <c r="E109" s="200" t="s">
        <v>124</v>
      </c>
      <c r="F109" s="200" t="s">
        <v>125</v>
      </c>
      <c r="G109" s="200" t="s">
        <v>126</v>
      </c>
      <c r="H109" s="130" t="s">
        <v>127</v>
      </c>
      <c r="I109" s="147" t="s">
        <v>128</v>
      </c>
      <c r="J109" s="148"/>
      <c r="K109"/>
      <c r="L109"/>
      <c r="M109"/>
      <c r="N109"/>
      <c r="O109"/>
      <c r="P109"/>
      <c r="Q109"/>
      <c r="R109"/>
      <c r="S109"/>
    </row>
    <row r="110" ht="16.5" customHeight="1" spans="1:19">
      <c r="A110" s="131">
        <f>I37</f>
        <v>716.776363636364</v>
      </c>
      <c r="B110" s="131"/>
      <c r="C110" s="131">
        <f>I48</f>
        <v>263.773701818182</v>
      </c>
      <c r="D110" s="131">
        <f>I60</f>
        <v>182.737116474545</v>
      </c>
      <c r="E110" s="131">
        <f>I67</f>
        <v>24.9402335727273</v>
      </c>
      <c r="F110" s="131">
        <f>I71</f>
        <v>67.2472588626327</v>
      </c>
      <c r="G110" s="131">
        <f>I81</f>
        <v>372.484981818182</v>
      </c>
      <c r="H110" s="131">
        <f>A110+C110+D110+E110+F110+G110</f>
        <v>1627.95965618263</v>
      </c>
      <c r="I110" s="131">
        <f>H110-I108</f>
        <v>1452.59847436445</v>
      </c>
      <c r="J110" s="138"/>
      <c r="K110"/>
      <c r="L110"/>
      <c r="M110"/>
      <c r="N110"/>
      <c r="O110"/>
      <c r="P110"/>
      <c r="Q110"/>
      <c r="R110"/>
      <c r="S110"/>
    </row>
    <row r="111" ht="5.1" customHeight="1" spans="1:9">
      <c r="A111" s="81"/>
      <c r="B111" s="132"/>
      <c r="C111" s="132"/>
      <c r="D111" s="132"/>
      <c r="E111" s="132"/>
      <c r="F111" s="132"/>
      <c r="G111" s="132"/>
      <c r="H111" s="132"/>
      <c r="I111" s="132"/>
    </row>
    <row r="112" ht="33.75" spans="1:9">
      <c r="A112" s="65" t="s">
        <v>49</v>
      </c>
      <c r="B112" s="66" t="s">
        <v>129</v>
      </c>
      <c r="C112" s="67"/>
      <c r="D112" s="67"/>
      <c r="E112" s="67"/>
      <c r="F112" s="67"/>
      <c r="G112" s="68"/>
      <c r="H112" s="65" t="s">
        <v>39</v>
      </c>
      <c r="I112" s="65" t="s">
        <v>40</v>
      </c>
    </row>
    <row r="113" ht="15" customHeight="1" spans="1:9">
      <c r="A113" s="59">
        <v>1</v>
      </c>
      <c r="B113" s="39" t="s">
        <v>130</v>
      </c>
      <c r="C113" s="40"/>
      <c r="D113" s="40"/>
      <c r="E113" s="40"/>
      <c r="F113" s="40"/>
      <c r="G113" s="41"/>
      <c r="H113" s="69">
        <f>I113/$I$123</f>
        <v>0</v>
      </c>
      <c r="I113" s="97">
        <v>0</v>
      </c>
    </row>
    <row r="114" ht="15" customHeight="1" spans="1:9">
      <c r="A114" s="59">
        <v>2</v>
      </c>
      <c r="B114" s="39" t="s">
        <v>131</v>
      </c>
      <c r="C114" s="40"/>
      <c r="D114" s="40"/>
      <c r="E114" s="40"/>
      <c r="F114" s="40"/>
      <c r="G114" s="41"/>
      <c r="H114" s="69">
        <f>I114/$I$123</f>
        <v>0</v>
      </c>
      <c r="I114" s="97">
        <v>0</v>
      </c>
    </row>
    <row r="115" ht="15" customHeight="1" spans="1:9">
      <c r="A115" s="74" t="s">
        <v>132</v>
      </c>
      <c r="B115" s="75"/>
      <c r="C115" s="75"/>
      <c r="D115" s="75"/>
      <c r="E115" s="75"/>
      <c r="F115" s="75"/>
      <c r="G115" s="76"/>
      <c r="H115" s="77">
        <f>H113+H114</f>
        <v>0</v>
      </c>
      <c r="I115" s="99">
        <f>SUM(I113:I114)</f>
        <v>0</v>
      </c>
    </row>
    <row r="116" ht="5.1" customHeight="1"/>
    <row r="117" ht="33.75" spans="1:9">
      <c r="A117" s="65" t="s">
        <v>62</v>
      </c>
      <c r="B117" s="66" t="s">
        <v>133</v>
      </c>
      <c r="C117" s="67"/>
      <c r="D117" s="67"/>
      <c r="E117" s="67"/>
      <c r="F117" s="67"/>
      <c r="G117" s="68"/>
      <c r="H117" s="65" t="s">
        <v>39</v>
      </c>
      <c r="I117" s="65" t="s">
        <v>40</v>
      </c>
    </row>
    <row r="118" ht="15" customHeight="1" spans="1:9">
      <c r="A118" s="59">
        <v>1</v>
      </c>
      <c r="B118" s="39" t="s">
        <v>133</v>
      </c>
      <c r="C118" s="40"/>
      <c r="D118" s="40"/>
      <c r="E118" s="40"/>
      <c r="F118" s="40"/>
      <c r="G118" s="41"/>
      <c r="H118" s="69">
        <f>I118/I123</f>
        <v>0</v>
      </c>
      <c r="I118" s="97">
        <v>0</v>
      </c>
    </row>
    <row r="119" ht="15" customHeight="1" spans="1:12">
      <c r="A119" s="74" t="s">
        <v>134</v>
      </c>
      <c r="B119" s="75"/>
      <c r="C119" s="75"/>
      <c r="D119" s="75"/>
      <c r="E119" s="75"/>
      <c r="F119" s="75"/>
      <c r="G119" s="76"/>
      <c r="H119" s="77">
        <f>H118</f>
        <v>0</v>
      </c>
      <c r="I119" s="99">
        <f>I118</f>
        <v>0</v>
      </c>
      <c r="J119" s="138"/>
      <c r="K119" s="138"/>
      <c r="L119" s="22"/>
    </row>
    <row r="120" ht="5.1" customHeight="1" spans="1:9">
      <c r="A120" s="133"/>
      <c r="B120" s="133"/>
      <c r="C120" s="133"/>
      <c r="D120" s="133"/>
      <c r="E120" s="133"/>
      <c r="F120" s="133"/>
      <c r="G120" s="133"/>
      <c r="H120" s="105"/>
      <c r="I120" s="139"/>
    </row>
    <row r="121" ht="39" customHeight="1" spans="1:12">
      <c r="A121" s="201" t="s">
        <v>135</v>
      </c>
      <c r="B121" s="134"/>
      <c r="C121" s="134"/>
      <c r="D121" s="134"/>
      <c r="E121" s="134"/>
      <c r="F121" s="128">
        <v>0.18</v>
      </c>
      <c r="G121" s="129">
        <f>I123*F121</f>
        <v>261.467725385601</v>
      </c>
      <c r="H121" s="130" t="s">
        <v>120</v>
      </c>
      <c r="I121" s="146">
        <f>I78</f>
        <v>175.361181818182</v>
      </c>
      <c r="L121" s="22"/>
    </row>
    <row r="122" s="20" customFormat="1" ht="16.5" customHeight="1" spans="1:12">
      <c r="A122" s="200" t="s">
        <v>121</v>
      </c>
      <c r="B122" s="130"/>
      <c r="C122" s="200" t="s">
        <v>122</v>
      </c>
      <c r="D122" s="200" t="s">
        <v>123</v>
      </c>
      <c r="E122" s="200" t="s">
        <v>124</v>
      </c>
      <c r="F122" s="200" t="s">
        <v>125</v>
      </c>
      <c r="G122" s="200" t="s">
        <v>126</v>
      </c>
      <c r="H122" s="130" t="s">
        <v>127</v>
      </c>
      <c r="I122" s="147" t="s">
        <v>128</v>
      </c>
      <c r="J122" s="148"/>
      <c r="L122" s="148"/>
    </row>
    <row r="123" ht="16.5" customHeight="1" spans="1:12">
      <c r="A123" s="131">
        <f>I37</f>
        <v>716.776363636364</v>
      </c>
      <c r="B123" s="131"/>
      <c r="C123" s="131">
        <f>I48</f>
        <v>263.773701818182</v>
      </c>
      <c r="D123" s="131">
        <f>I60</f>
        <v>182.737116474545</v>
      </c>
      <c r="E123" s="131">
        <f>I67</f>
        <v>24.9402335727273</v>
      </c>
      <c r="F123" s="131">
        <f>I71</f>
        <v>67.2472588626327</v>
      </c>
      <c r="G123" s="131">
        <f>I81</f>
        <v>372.484981818182</v>
      </c>
      <c r="H123" s="131">
        <f>A123+C123+D123+E123+F123+G123</f>
        <v>1627.95965618263</v>
      </c>
      <c r="I123" s="131">
        <f>H123-I121</f>
        <v>1452.59847436445</v>
      </c>
      <c r="J123" s="138"/>
      <c r="L123" s="22"/>
    </row>
    <row r="124" ht="5.1" customHeight="1"/>
    <row r="125" ht="12" spans="1:9">
      <c r="A125" s="118" t="s">
        <v>136</v>
      </c>
      <c r="B125" s="118"/>
      <c r="C125" s="118"/>
      <c r="D125" s="118"/>
      <c r="E125" s="118"/>
      <c r="F125" s="118"/>
      <c r="G125" s="118"/>
      <c r="H125" s="119">
        <f>H105+H115+H119</f>
        <v>0</v>
      </c>
      <c r="I125" s="142">
        <f>I105+I115+I119</f>
        <v>0</v>
      </c>
    </row>
    <row r="126" ht="5.1" customHeight="1"/>
    <row r="127" spans="1:9">
      <c r="A127" s="64" t="s">
        <v>137</v>
      </c>
      <c r="B127" s="64"/>
      <c r="C127" s="64"/>
      <c r="D127" s="64"/>
      <c r="E127" s="64"/>
      <c r="F127" s="64"/>
      <c r="G127" s="64"/>
      <c r="H127" s="64"/>
      <c r="I127" s="64"/>
    </row>
    <row r="128" ht="33.75" spans="1:15">
      <c r="A128" s="65" t="s">
        <v>37</v>
      </c>
      <c r="B128" s="66" t="s">
        <v>138</v>
      </c>
      <c r="C128" s="67"/>
      <c r="D128" s="67"/>
      <c r="E128" s="67"/>
      <c r="F128" s="67"/>
      <c r="G128" s="68"/>
      <c r="H128" s="65" t="s">
        <v>39</v>
      </c>
      <c r="I128" s="65" t="s">
        <v>40</v>
      </c>
      <c r="K128"/>
      <c r="L128"/>
      <c r="M128"/>
      <c r="N128"/>
      <c r="O128"/>
    </row>
    <row r="129" ht="15" customHeight="1" spans="1:9">
      <c r="A129" s="59">
        <v>1</v>
      </c>
      <c r="B129" s="39" t="s">
        <v>139</v>
      </c>
      <c r="C129" s="40"/>
      <c r="D129" s="40"/>
      <c r="E129" s="40"/>
      <c r="F129" s="40"/>
      <c r="G129" s="41"/>
      <c r="H129" s="69">
        <f>I129/$I$95</f>
        <v>0.00711548987411056</v>
      </c>
      <c r="I129" s="97">
        <f>($D$139/$E$141)*H139</f>
        <v>11.583730449028</v>
      </c>
    </row>
    <row r="130" ht="15" customHeight="1" spans="1:9">
      <c r="A130" s="59">
        <v>2</v>
      </c>
      <c r="B130" s="39" t="s">
        <v>140</v>
      </c>
      <c r="C130" s="40"/>
      <c r="D130" s="40"/>
      <c r="E130" s="40"/>
      <c r="F130" s="40"/>
      <c r="G130" s="41"/>
      <c r="H130" s="69">
        <f t="shared" ref="H130:H133" si="6">I130/$I$95</f>
        <v>0.0328407224958949</v>
      </c>
      <c r="I130" s="97">
        <f>($D$139/$E$141)*H140</f>
        <v>53.4633713032063</v>
      </c>
    </row>
    <row r="131" ht="15" customHeight="1" spans="1:9">
      <c r="A131" s="59">
        <v>3</v>
      </c>
      <c r="B131" s="39" t="s">
        <v>17</v>
      </c>
      <c r="C131" s="40"/>
      <c r="D131" s="40"/>
      <c r="E131" s="40"/>
      <c r="F131" s="40"/>
      <c r="G131" s="41"/>
      <c r="H131" s="69">
        <f t="shared" si="6"/>
        <v>0.0547345374931582</v>
      </c>
      <c r="I131" s="97">
        <f>($D$139/$E$141)*H141</f>
        <v>89.1056188386772</v>
      </c>
    </row>
    <row r="132" ht="15" customHeight="1" spans="1:9">
      <c r="A132" s="59">
        <v>4</v>
      </c>
      <c r="B132" s="39" t="s">
        <v>141</v>
      </c>
      <c r="C132" s="40"/>
      <c r="D132" s="40"/>
      <c r="E132" s="40"/>
      <c r="F132" s="40"/>
      <c r="G132" s="41"/>
      <c r="H132" s="69">
        <f t="shared" si="6"/>
        <v>0</v>
      </c>
      <c r="I132" s="97">
        <f>($D$139/$E$141)*H142</f>
        <v>0</v>
      </c>
    </row>
    <row r="133" ht="15" customHeight="1" spans="1:9">
      <c r="A133" s="59">
        <v>5</v>
      </c>
      <c r="B133" s="39" t="s">
        <v>116</v>
      </c>
      <c r="C133" s="40"/>
      <c r="D133" s="40"/>
      <c r="E133" s="40"/>
      <c r="F133" s="40"/>
      <c r="G133" s="41"/>
      <c r="H133" s="69">
        <f t="shared" si="6"/>
        <v>0</v>
      </c>
      <c r="I133" s="97">
        <v>0</v>
      </c>
    </row>
    <row r="134" ht="15" customHeight="1" spans="1:9">
      <c r="A134" s="74" t="s">
        <v>142</v>
      </c>
      <c r="B134" s="75"/>
      <c r="C134" s="75"/>
      <c r="D134" s="75"/>
      <c r="E134" s="75"/>
      <c r="F134" s="75"/>
      <c r="G134" s="76"/>
      <c r="H134" s="77">
        <f>H129+H130+H131+H132+H133</f>
        <v>0.0946907498631637</v>
      </c>
      <c r="I134" s="99">
        <f>SUM(I129:I133)</f>
        <v>154.152720590912</v>
      </c>
    </row>
    <row r="135" customHeight="1" spans="1:19">
      <c r="A135" s="198" t="s">
        <v>143</v>
      </c>
      <c r="B135" s="82" t="s">
        <v>144</v>
      </c>
      <c r="C135" s="82"/>
      <c r="D135" s="82"/>
      <c r="E135" s="82"/>
      <c r="F135" s="82"/>
      <c r="G135" s="82"/>
      <c r="H135" s="82"/>
      <c r="I135" s="82"/>
      <c r="K135"/>
      <c r="L135"/>
      <c r="M135"/>
      <c r="N135"/>
      <c r="O135"/>
      <c r="P135"/>
      <c r="Q135"/>
      <c r="R135"/>
      <c r="S135"/>
    </row>
    <row r="136" ht="20.25" customHeight="1" spans="1:19">
      <c r="A136" s="198" t="s">
        <v>145</v>
      </c>
      <c r="B136" s="149" t="s">
        <v>146</v>
      </c>
      <c r="C136" s="149"/>
      <c r="D136" s="149"/>
      <c r="E136" s="149"/>
      <c r="F136" s="149"/>
      <c r="G136" s="149"/>
      <c r="H136" s="149"/>
      <c r="I136" s="149"/>
      <c r="K136"/>
      <c r="L136"/>
      <c r="M136"/>
      <c r="N136"/>
      <c r="O136"/>
      <c r="P136"/>
      <c r="Q136"/>
      <c r="R136"/>
      <c r="S136"/>
    </row>
    <row r="137" ht="13.5" customHeight="1" spans="1:9">
      <c r="A137" s="202" t="s">
        <v>147</v>
      </c>
      <c r="B137" s="106"/>
      <c r="C137" s="106"/>
      <c r="D137" s="106"/>
      <c r="E137" s="106"/>
      <c r="F137" s="106"/>
      <c r="G137" s="106"/>
      <c r="H137" s="106"/>
      <c r="I137" s="106"/>
    </row>
    <row r="138" ht="13.5" customHeight="1" spans="1:9">
      <c r="A138" s="203" t="s">
        <v>148</v>
      </c>
      <c r="B138" s="150"/>
      <c r="C138" s="150" t="s">
        <v>149</v>
      </c>
      <c r="D138" s="150" t="s">
        <v>150</v>
      </c>
      <c r="E138" s="151"/>
      <c r="F138" s="150" t="s">
        <v>151</v>
      </c>
      <c r="G138" s="150" t="s">
        <v>152</v>
      </c>
      <c r="H138" s="152" t="s">
        <v>153</v>
      </c>
      <c r="I138" s="152"/>
    </row>
    <row r="139" ht="13.5" customHeight="1" spans="1:10">
      <c r="A139" s="153">
        <f>I95</f>
        <v>1627.95965618263</v>
      </c>
      <c r="B139" s="154"/>
      <c r="C139" s="131">
        <f>I125</f>
        <v>0</v>
      </c>
      <c r="D139" s="155">
        <f>A139+C139</f>
        <v>1627.95965618263</v>
      </c>
      <c r="E139" s="156"/>
      <c r="F139" s="150" t="s">
        <v>139</v>
      </c>
      <c r="G139" s="157">
        <v>0.0165</v>
      </c>
      <c r="H139" s="158">
        <v>0.0065</v>
      </c>
      <c r="I139" s="158"/>
      <c r="J139" s="138"/>
    </row>
    <row r="140" ht="13.5" customHeight="1" spans="1:9">
      <c r="A140" s="208" t="s">
        <v>154</v>
      </c>
      <c r="B140" s="159"/>
      <c r="C140" s="150">
        <v>1</v>
      </c>
      <c r="D140" s="160">
        <f>G143/1</f>
        <v>0.1425</v>
      </c>
      <c r="E140" s="161">
        <f>C140-D140</f>
        <v>0.8575</v>
      </c>
      <c r="F140" s="150" t="s">
        <v>140</v>
      </c>
      <c r="G140" s="157">
        <v>0.076</v>
      </c>
      <c r="H140" s="158">
        <v>0.03</v>
      </c>
      <c r="I140" s="158"/>
    </row>
    <row r="141" ht="13.5" customHeight="1" spans="1:9">
      <c r="A141" s="205" t="s">
        <v>155</v>
      </c>
      <c r="B141" s="162"/>
      <c r="C141" s="163">
        <v>1</v>
      </c>
      <c r="D141" s="164">
        <f>H143</f>
        <v>0.0865</v>
      </c>
      <c r="E141" s="165">
        <f>C141-D141</f>
        <v>0.9135</v>
      </c>
      <c r="F141" s="150" t="s">
        <v>17</v>
      </c>
      <c r="G141" s="157">
        <f>I11</f>
        <v>0.05</v>
      </c>
      <c r="H141" s="158">
        <f>I11</f>
        <v>0.05</v>
      </c>
      <c r="I141" s="158"/>
    </row>
    <row r="142" ht="13.5" customHeight="1" spans="1:9">
      <c r="A142" s="206" t="s">
        <v>156</v>
      </c>
      <c r="B142" s="166"/>
      <c r="C142" s="150">
        <v>1</v>
      </c>
      <c r="D142" s="167">
        <v>0.09</v>
      </c>
      <c r="E142" s="168">
        <f>C142-D142</f>
        <v>0.91</v>
      </c>
      <c r="F142" s="150" t="s">
        <v>157</v>
      </c>
      <c r="G142" s="157">
        <v>0</v>
      </c>
      <c r="H142" s="158">
        <v>0</v>
      </c>
      <c r="I142" s="158"/>
    </row>
    <row r="143" ht="18" customHeight="1" spans="1:9">
      <c r="A143" s="207" t="s">
        <v>158</v>
      </c>
      <c r="B143" s="170" t="s">
        <v>159</v>
      </c>
      <c r="C143" s="170"/>
      <c r="D143" s="170"/>
      <c r="E143" s="170"/>
      <c r="F143" s="171" t="s">
        <v>160</v>
      </c>
      <c r="G143" s="172">
        <f>SUM(G139:G142)</f>
        <v>0.1425</v>
      </c>
      <c r="H143" s="173">
        <f>SUM(H139:I142)</f>
        <v>0.0865</v>
      </c>
      <c r="I143" s="173"/>
    </row>
    <row r="144" ht="5.1" customHeight="1" spans="1:9">
      <c r="A144" s="174"/>
      <c r="B144" s="175"/>
      <c r="C144" s="175"/>
      <c r="D144" s="175"/>
      <c r="E144" s="175"/>
      <c r="F144" s="175"/>
      <c r="G144" s="175"/>
      <c r="H144" s="175"/>
      <c r="I144" s="175"/>
    </row>
    <row r="145" ht="12" spans="1:9">
      <c r="A145" s="118" t="s">
        <v>161</v>
      </c>
      <c r="B145" s="118"/>
      <c r="C145" s="118"/>
      <c r="D145" s="118"/>
      <c r="E145" s="118"/>
      <c r="F145" s="118"/>
      <c r="G145" s="118"/>
      <c r="H145" s="119">
        <f>H134</f>
        <v>0.0946907498631637</v>
      </c>
      <c r="I145" s="142">
        <f>I134</f>
        <v>154.152720590912</v>
      </c>
    </row>
    <row r="146" ht="5.1" customHeight="1"/>
    <row r="147" spans="1:9">
      <c r="A147" s="176" t="s">
        <v>162</v>
      </c>
      <c r="B147" s="176"/>
      <c r="C147" s="176"/>
      <c r="D147" s="176"/>
      <c r="E147" s="176"/>
      <c r="F147" s="176"/>
      <c r="G147" s="176"/>
      <c r="H147" s="176"/>
      <c r="I147" s="176"/>
    </row>
    <row r="148" spans="1:9">
      <c r="A148" s="64" t="s">
        <v>36</v>
      </c>
      <c r="B148" s="64"/>
      <c r="C148" s="64"/>
      <c r="D148" s="64"/>
      <c r="E148" s="64"/>
      <c r="F148" s="64"/>
      <c r="G148" s="64"/>
      <c r="H148" s="64"/>
      <c r="I148" s="64"/>
    </row>
    <row r="149" ht="15" customHeight="1" spans="1:9">
      <c r="A149" s="59">
        <v>1</v>
      </c>
      <c r="B149" s="39" t="s">
        <v>163</v>
      </c>
      <c r="C149" s="40"/>
      <c r="D149" s="40"/>
      <c r="E149" s="40"/>
      <c r="F149" s="40"/>
      <c r="G149" s="41"/>
      <c r="H149" s="69">
        <f>I149/$G$166</f>
        <v>0.40220604097597</v>
      </c>
      <c r="I149" s="189">
        <f>I37</f>
        <v>716.776363636364</v>
      </c>
    </row>
    <row r="150" ht="15" customHeight="1" spans="1:9">
      <c r="A150" s="59">
        <v>2</v>
      </c>
      <c r="B150" s="39" t="s">
        <v>164</v>
      </c>
      <c r="C150" s="40"/>
      <c r="D150" s="40"/>
      <c r="E150" s="40"/>
      <c r="F150" s="40"/>
      <c r="G150" s="41"/>
      <c r="H150" s="69">
        <f t="shared" ref="H150:H151" si="7">I150/$G$166</f>
        <v>0.302280775190722</v>
      </c>
      <c r="I150" s="189">
        <f>I48+I60+I67+I71</f>
        <v>538.698310728087</v>
      </c>
    </row>
    <row r="151" ht="15" customHeight="1" spans="1:9">
      <c r="A151" s="59">
        <v>3</v>
      </c>
      <c r="B151" s="70" t="s">
        <v>165</v>
      </c>
      <c r="C151" s="70"/>
      <c r="D151" s="70"/>
      <c r="E151" s="70"/>
      <c r="F151" s="70"/>
      <c r="G151" s="70"/>
      <c r="H151" s="69">
        <f t="shared" si="7"/>
        <v>0.209013183833308</v>
      </c>
      <c r="I151" s="189">
        <f>I81</f>
        <v>372.484981818182</v>
      </c>
    </row>
    <row r="152" s="18" customFormat="1" ht="15" customHeight="1" spans="1:10">
      <c r="A152" s="177" t="s">
        <v>166</v>
      </c>
      <c r="B152" s="178"/>
      <c r="C152" s="178"/>
      <c r="D152" s="178"/>
      <c r="E152" s="178"/>
      <c r="F152" s="178"/>
      <c r="G152" s="179"/>
      <c r="H152" s="119">
        <f>H149+H150+H151</f>
        <v>0.9135</v>
      </c>
      <c r="I152" s="142">
        <f>SUM(I149:I151)</f>
        <v>1627.95965618263</v>
      </c>
      <c r="J152" s="190"/>
    </row>
    <row r="153" ht="5.1" customHeight="1"/>
    <row r="154" spans="1:9">
      <c r="A154" s="64" t="s">
        <v>109</v>
      </c>
      <c r="B154" s="64"/>
      <c r="C154" s="64"/>
      <c r="D154" s="64"/>
      <c r="E154" s="64"/>
      <c r="F154" s="64"/>
      <c r="G154" s="64"/>
      <c r="H154" s="64"/>
      <c r="I154" s="64"/>
    </row>
    <row r="155" ht="15" customHeight="1" spans="1:9">
      <c r="A155" s="59">
        <v>1</v>
      </c>
      <c r="B155" s="39" t="s">
        <v>167</v>
      </c>
      <c r="C155" s="40"/>
      <c r="D155" s="40"/>
      <c r="E155" s="40"/>
      <c r="F155" s="40"/>
      <c r="G155" s="41"/>
      <c r="H155" s="69">
        <f>I155/$G$166</f>
        <v>0</v>
      </c>
      <c r="I155" s="97">
        <f>I105</f>
        <v>0</v>
      </c>
    </row>
    <row r="156" ht="15" customHeight="1" spans="1:9">
      <c r="A156" s="59">
        <v>2</v>
      </c>
      <c r="B156" s="39" t="s">
        <v>168</v>
      </c>
      <c r="C156" s="40"/>
      <c r="D156" s="40"/>
      <c r="E156" s="40"/>
      <c r="F156" s="40"/>
      <c r="G156" s="41"/>
      <c r="H156" s="69">
        <f t="shared" ref="H156:H157" si="8">I156/$G$166</f>
        <v>0</v>
      </c>
      <c r="I156" s="97">
        <f>I115</f>
        <v>0</v>
      </c>
    </row>
    <row r="157" ht="15" customHeight="1" spans="1:9">
      <c r="A157" s="59">
        <v>3</v>
      </c>
      <c r="B157" s="39" t="s">
        <v>169</v>
      </c>
      <c r="C157" s="40"/>
      <c r="D157" s="40"/>
      <c r="E157" s="40"/>
      <c r="F157" s="40"/>
      <c r="G157" s="41"/>
      <c r="H157" s="69">
        <f t="shared" si="8"/>
        <v>0</v>
      </c>
      <c r="I157" s="97">
        <f>I119</f>
        <v>0</v>
      </c>
    </row>
    <row r="158" ht="15" customHeight="1" spans="1:9">
      <c r="A158" s="177" t="s">
        <v>170</v>
      </c>
      <c r="B158" s="178"/>
      <c r="C158" s="178"/>
      <c r="D158" s="178"/>
      <c r="E158" s="178"/>
      <c r="F158" s="178"/>
      <c r="G158" s="179"/>
      <c r="H158" s="119">
        <f>H155+H156+H157</f>
        <v>0</v>
      </c>
      <c r="I158" s="142">
        <f>I155+I156+I157</f>
        <v>0</v>
      </c>
    </row>
    <row r="159" ht="5.1" customHeight="1"/>
    <row r="160" spans="1:9">
      <c r="A160" s="64" t="s">
        <v>137</v>
      </c>
      <c r="B160" s="64"/>
      <c r="C160" s="64"/>
      <c r="D160" s="64"/>
      <c r="E160" s="64"/>
      <c r="F160" s="64"/>
      <c r="G160" s="64"/>
      <c r="H160" s="64"/>
      <c r="I160" s="64"/>
    </row>
    <row r="161" ht="15" customHeight="1" spans="1:9">
      <c r="A161" s="59">
        <v>1</v>
      </c>
      <c r="B161" s="39" t="s">
        <v>171</v>
      </c>
      <c r="C161" s="40"/>
      <c r="D161" s="40"/>
      <c r="E161" s="40"/>
      <c r="F161" s="40"/>
      <c r="G161" s="41"/>
      <c r="H161" s="69">
        <f>I161/$G$166</f>
        <v>0.0865</v>
      </c>
      <c r="I161" s="97">
        <f>I134</f>
        <v>154.152720590912</v>
      </c>
    </row>
    <row r="162" ht="15" customHeight="1" spans="1:11">
      <c r="A162" s="177" t="s">
        <v>172</v>
      </c>
      <c r="B162" s="178"/>
      <c r="C162" s="178"/>
      <c r="D162" s="178"/>
      <c r="E162" s="178"/>
      <c r="F162" s="178"/>
      <c r="G162" s="179"/>
      <c r="H162" s="119">
        <f>H161</f>
        <v>0.0865</v>
      </c>
      <c r="I162" s="142">
        <f>I134</f>
        <v>154.152720590912</v>
      </c>
      <c r="K162" s="191"/>
    </row>
    <row r="163" ht="5.1" customHeight="1"/>
    <row r="164" spans="1:9">
      <c r="A164" s="180" t="s">
        <v>162</v>
      </c>
      <c r="B164" s="180"/>
      <c r="C164" s="180"/>
      <c r="D164" s="180"/>
      <c r="E164" s="180"/>
      <c r="F164" s="180"/>
      <c r="G164" s="180"/>
      <c r="H164" s="180"/>
      <c r="I164" s="180"/>
    </row>
    <row r="165" ht="45" spans="1:9">
      <c r="A165" s="181" t="s">
        <v>173</v>
      </c>
      <c r="B165" s="181"/>
      <c r="C165" s="181"/>
      <c r="D165" s="181"/>
      <c r="E165" s="181"/>
      <c r="F165" s="181"/>
      <c r="G165" s="180" t="s">
        <v>174</v>
      </c>
      <c r="H165" s="180" t="s">
        <v>175</v>
      </c>
      <c r="I165" s="180" t="s">
        <v>176</v>
      </c>
    </row>
    <row r="166" customHeight="1" spans="1:9">
      <c r="A166" s="182" t="str">
        <f>D5</f>
        <v>LIMPEZA </v>
      </c>
      <c r="B166" s="183"/>
      <c r="C166" s="183"/>
      <c r="D166" s="183"/>
      <c r="E166" s="183"/>
      <c r="F166" s="184"/>
      <c r="G166" s="185">
        <f>I152+I158+I162</f>
        <v>1782.11237677354</v>
      </c>
      <c r="H166" s="180">
        <f>IF(D6="12x36",2,1)</f>
        <v>1</v>
      </c>
      <c r="I166" s="185">
        <f>G166*H166</f>
        <v>1782.11237677354</v>
      </c>
    </row>
    <row r="167" spans="1:9">
      <c r="A167" s="182"/>
      <c r="B167" s="183"/>
      <c r="C167" s="183"/>
      <c r="D167" s="183"/>
      <c r="E167" s="183"/>
      <c r="F167" s="184"/>
      <c r="G167" s="180"/>
      <c r="H167" s="180"/>
      <c r="I167" s="185"/>
    </row>
    <row r="168" s="18" customFormat="1" ht="12" spans="1:10">
      <c r="A168" s="186" t="s">
        <v>177</v>
      </c>
      <c r="B168" s="187"/>
      <c r="C168" s="187"/>
      <c r="D168" s="187"/>
      <c r="E168" s="187"/>
      <c r="F168" s="187"/>
      <c r="G168" s="187"/>
      <c r="H168" s="188"/>
      <c r="I168" s="192">
        <f>I166</f>
        <v>1782.11237677354</v>
      </c>
      <c r="J168" s="190"/>
    </row>
  </sheetData>
  <mergeCells count="166">
    <mergeCell ref="A1:I1"/>
    <mergeCell ref="A2:B2"/>
    <mergeCell ref="C2:D2"/>
    <mergeCell ref="E2:I2"/>
    <mergeCell ref="A3:B3"/>
    <mergeCell ref="A5:C5"/>
    <mergeCell ref="D5:F5"/>
    <mergeCell ref="A6:C6"/>
    <mergeCell ref="D6:F6"/>
    <mergeCell ref="A7:C7"/>
    <mergeCell ref="D7:F7"/>
    <mergeCell ref="A8:C8"/>
    <mergeCell ref="D8:F8"/>
    <mergeCell ref="A9:C9"/>
    <mergeCell ref="D9:F9"/>
    <mergeCell ref="G9:H9"/>
    <mergeCell ref="A10:F10"/>
    <mergeCell ref="A11:F11"/>
    <mergeCell ref="A21:F21"/>
    <mergeCell ref="A22:F22"/>
    <mergeCell ref="A23:F23"/>
    <mergeCell ref="A24:F24"/>
    <mergeCell ref="A25:F25"/>
    <mergeCell ref="A27:I27"/>
    <mergeCell ref="B28:G28"/>
    <mergeCell ref="B29:G29"/>
    <mergeCell ref="B30:G30"/>
    <mergeCell ref="B31:G31"/>
    <mergeCell ref="B32:G32"/>
    <mergeCell ref="B33:G33"/>
    <mergeCell ref="B34:G34"/>
    <mergeCell ref="B35:G35"/>
    <mergeCell ref="B36:G36"/>
    <mergeCell ref="A37:G37"/>
    <mergeCell ref="B39:G39"/>
    <mergeCell ref="B40:G40"/>
    <mergeCell ref="B41:G41"/>
    <mergeCell ref="B42:G42"/>
    <mergeCell ref="B43:G43"/>
    <mergeCell ref="B44:G44"/>
    <mergeCell ref="B45:G45"/>
    <mergeCell ref="B46:G46"/>
    <mergeCell ref="B47:G47"/>
    <mergeCell ref="A48:G48"/>
    <mergeCell ref="A49:I49"/>
    <mergeCell ref="A50:I50"/>
    <mergeCell ref="B51:G51"/>
    <mergeCell ref="B52:G52"/>
    <mergeCell ref="B53:G53"/>
    <mergeCell ref="B54:G54"/>
    <mergeCell ref="B55:G55"/>
    <mergeCell ref="B56:G56"/>
    <mergeCell ref="B57:G57"/>
    <mergeCell ref="B58:G58"/>
    <mergeCell ref="B59:G59"/>
    <mergeCell ref="A60:G60"/>
    <mergeCell ref="B61:I61"/>
    <mergeCell ref="B62:I62"/>
    <mergeCell ref="B63:G63"/>
    <mergeCell ref="B64:G64"/>
    <mergeCell ref="B65:G65"/>
    <mergeCell ref="B66:G66"/>
    <mergeCell ref="A67:G67"/>
    <mergeCell ref="B69:G69"/>
    <mergeCell ref="B70:G70"/>
    <mergeCell ref="A71:G71"/>
    <mergeCell ref="A73:G73"/>
    <mergeCell ref="B75:G75"/>
    <mergeCell ref="B76:G76"/>
    <mergeCell ref="B77:G77"/>
    <mergeCell ref="B78:G78"/>
    <mergeCell ref="B79:G79"/>
    <mergeCell ref="B80:G80"/>
    <mergeCell ref="A81:G81"/>
    <mergeCell ref="B82:G82"/>
    <mergeCell ref="A83:I83"/>
    <mergeCell ref="A84:B84"/>
    <mergeCell ref="A85:B85"/>
    <mergeCell ref="A87:I87"/>
    <mergeCell ref="A88:B88"/>
    <mergeCell ref="A89:B89"/>
    <mergeCell ref="A91:I91"/>
    <mergeCell ref="A92:B92"/>
    <mergeCell ref="A93:B93"/>
    <mergeCell ref="A95:G95"/>
    <mergeCell ref="A97:I97"/>
    <mergeCell ref="B98:G98"/>
    <mergeCell ref="B99:G99"/>
    <mergeCell ref="B100:G100"/>
    <mergeCell ref="B101:G101"/>
    <mergeCell ref="B102:G102"/>
    <mergeCell ref="B103:G103"/>
    <mergeCell ref="B104:G104"/>
    <mergeCell ref="A105:G105"/>
    <mergeCell ref="B106:I106"/>
    <mergeCell ref="A108:E108"/>
    <mergeCell ref="A109:B109"/>
    <mergeCell ref="A110:B110"/>
    <mergeCell ref="B111:I111"/>
    <mergeCell ref="B112:G112"/>
    <mergeCell ref="B113:G113"/>
    <mergeCell ref="B114:G114"/>
    <mergeCell ref="A115:G115"/>
    <mergeCell ref="B117:G117"/>
    <mergeCell ref="B118:G118"/>
    <mergeCell ref="A119:G119"/>
    <mergeCell ref="A121:E121"/>
    <mergeCell ref="A122:B122"/>
    <mergeCell ref="A123:B123"/>
    <mergeCell ref="A125:G125"/>
    <mergeCell ref="A127:I127"/>
    <mergeCell ref="B128:G128"/>
    <mergeCell ref="B129:G129"/>
    <mergeCell ref="B130:G130"/>
    <mergeCell ref="B131:G131"/>
    <mergeCell ref="B132:G132"/>
    <mergeCell ref="B133:G133"/>
    <mergeCell ref="A134:G134"/>
    <mergeCell ref="B135:I135"/>
    <mergeCell ref="B136:I136"/>
    <mergeCell ref="A137:I137"/>
    <mergeCell ref="A138:B138"/>
    <mergeCell ref="D138:E138"/>
    <mergeCell ref="H138:I138"/>
    <mergeCell ref="A139:B139"/>
    <mergeCell ref="D139:E139"/>
    <mergeCell ref="H139:I139"/>
    <mergeCell ref="A140:B140"/>
    <mergeCell ref="H140:I140"/>
    <mergeCell ref="A141:B141"/>
    <mergeCell ref="H141:I141"/>
    <mergeCell ref="A142:B142"/>
    <mergeCell ref="H142:I142"/>
    <mergeCell ref="B143:E143"/>
    <mergeCell ref="H143:I143"/>
    <mergeCell ref="B144:I144"/>
    <mergeCell ref="A145:G145"/>
    <mergeCell ref="A147:I147"/>
    <mergeCell ref="A148:I148"/>
    <mergeCell ref="B149:G149"/>
    <mergeCell ref="B150:G150"/>
    <mergeCell ref="B151:G151"/>
    <mergeCell ref="A152:G152"/>
    <mergeCell ref="A154:I154"/>
    <mergeCell ref="B155:G155"/>
    <mergeCell ref="B156:G156"/>
    <mergeCell ref="B157:G157"/>
    <mergeCell ref="A158:G158"/>
    <mergeCell ref="A160:I160"/>
    <mergeCell ref="B161:G161"/>
    <mergeCell ref="A162:G162"/>
    <mergeCell ref="A164:I164"/>
    <mergeCell ref="A165:F165"/>
    <mergeCell ref="A166:F166"/>
    <mergeCell ref="A167:F167"/>
    <mergeCell ref="A168:H168"/>
    <mergeCell ref="G12:G14"/>
    <mergeCell ref="G15:G17"/>
    <mergeCell ref="G18:G20"/>
    <mergeCell ref="I5:I6"/>
    <mergeCell ref="I7:I8"/>
    <mergeCell ref="G7:H8"/>
    <mergeCell ref="G5:H6"/>
    <mergeCell ref="A15:F17"/>
    <mergeCell ref="A18:F20"/>
    <mergeCell ref="A12:F14"/>
  </mergeCells>
  <printOptions horizontalCentered="1"/>
  <pageMargins left="1.29551181102362" right="0.511811023622047" top="1.34740157480315" bottom="0.78740157480315" header="0.31496062992126" footer="0.31496062992126"/>
  <pageSetup paperSize="9" scale="73" firstPageNumber="80" fitToHeight="3" orientation="portrait" useFirstPageNumber="1"/>
  <headerFooter/>
  <rowBreaks count="2" manualBreakCount="2">
    <brk id="62" max="8" man="1"/>
    <brk id="120" max="8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2:H117"/>
  <sheetViews>
    <sheetView workbookViewId="0">
      <selection activeCell="B4" sqref="B4"/>
    </sheetView>
  </sheetViews>
  <sheetFormatPr defaultColWidth="8.42857142857143" defaultRowHeight="15" outlineLevelCol="7"/>
  <cols>
    <col min="1" max="1" width="32.1428571428571" style="1" customWidth="1"/>
    <col min="2" max="2" width="11.1428571428571" style="2" customWidth="1"/>
    <col min="3" max="3" width="13.2857142857143" style="1" customWidth="1"/>
    <col min="4" max="4" width="11.1428571428571" style="1" customWidth="1"/>
    <col min="5" max="5" width="12.5714285714286" style="1" customWidth="1"/>
    <col min="6" max="6" width="7.14285714285714" style="1" customWidth="1"/>
    <col min="7" max="7" width="14" style="1" customWidth="1"/>
    <col min="8" max="16384" width="8.42857142857143" style="1"/>
  </cols>
  <sheetData>
    <row r="2" spans="1:7">
      <c r="A2" s="3" t="s">
        <v>183</v>
      </c>
      <c r="B2" s="3"/>
      <c r="C2" s="3"/>
      <c r="D2" s="3"/>
      <c r="E2" s="3"/>
      <c r="F2" s="3"/>
      <c r="G2" s="3"/>
    </row>
    <row r="3" ht="29.25" customHeight="1" spans="1:7">
      <c r="A3" s="4" t="s">
        <v>184</v>
      </c>
      <c r="B3" s="4" t="s">
        <v>185</v>
      </c>
      <c r="C3" s="4" t="s">
        <v>186</v>
      </c>
      <c r="D3" s="4" t="s">
        <v>187</v>
      </c>
      <c r="E3" s="5" t="s">
        <v>97</v>
      </c>
      <c r="F3" s="5" t="s">
        <v>188</v>
      </c>
      <c r="G3" s="5" t="s">
        <v>189</v>
      </c>
    </row>
    <row r="4" spans="1:7">
      <c r="A4" s="6" t="s">
        <v>190</v>
      </c>
      <c r="B4" s="7" t="s">
        <v>12</v>
      </c>
      <c r="C4" s="7" t="s">
        <v>191</v>
      </c>
      <c r="D4" s="7">
        <v>5</v>
      </c>
      <c r="E4" s="8">
        <f>Limpeza!I168</f>
        <v>361.63</v>
      </c>
      <c r="F4" s="9">
        <v>1</v>
      </c>
      <c r="G4" s="8">
        <f>E4</f>
        <v>361.63</v>
      </c>
    </row>
    <row r="5" spans="1:7">
      <c r="A5" s="10" t="s">
        <v>160</v>
      </c>
      <c r="B5" s="11"/>
      <c r="C5" s="11"/>
      <c r="D5" s="11"/>
      <c r="E5" s="12"/>
      <c r="F5" s="13">
        <f>SUM(F4:F4)</f>
        <v>1</v>
      </c>
      <c r="G5" s="14">
        <f>SUM(G4:G4)</f>
        <v>361.63</v>
      </c>
    </row>
    <row r="8" spans="7:7">
      <c r="G8" s="15"/>
    </row>
    <row r="11" spans="1:4">
      <c r="A11" s="16"/>
      <c r="B11" s="17"/>
      <c r="C11" s="16"/>
      <c r="D11" s="16"/>
    </row>
    <row r="101" s="1" customFormat="1" spans="8:8">
      <c r="H101" s="1">
        <v>0</v>
      </c>
    </row>
    <row r="112" s="1" customFormat="1" spans="8:8">
      <c r="H112" s="1">
        <v>0</v>
      </c>
    </row>
    <row r="113" s="1" customFormat="1" spans="8:8">
      <c r="H113" s="1">
        <v>0</v>
      </c>
    </row>
    <row r="117" s="1" customFormat="1" spans="8:8">
      <c r="H117" s="1">
        <v>0</v>
      </c>
    </row>
  </sheetData>
  <mergeCells count="2">
    <mergeCell ref="A2:G2"/>
    <mergeCell ref="A5:E5"/>
  </mergeCells>
  <pageMargins left="0.511805555555555" right="0.511805555555555" top="0.7875" bottom="0.7875" header="0.511805555555555" footer="0.511805555555555"/>
  <pageSetup paperSize="9" scale="90" firstPageNumber="0" orientation="portrait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Limpeza</vt:lpstr>
      <vt:lpstr>jardinagem</vt:lpstr>
      <vt:lpstr>Resumo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Computador</cp:lastModifiedBy>
  <dcterms:created xsi:type="dcterms:W3CDTF">2019-04-12T20:03:00Z</dcterms:created>
  <cp:lastPrinted>2022-08-04T12:00:00Z</cp:lastPrinted>
  <dcterms:modified xsi:type="dcterms:W3CDTF">2022-09-06T17:11:03Z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B5F87634DCC34359AEDCCE7D7B4AADA2</vt:lpwstr>
  </property>
  <property fmtid="{D5CDD505-2E9C-101B-9397-08002B2CF9AE}" pid="3" name="KSOProductBuildVer">
    <vt:lpwstr>1046-11.2.0.11306</vt:lpwstr>
  </property>
</Properties>
</file>